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S\STS_KIN\STS_BUREAU\Important\"/>
    </mc:Choice>
  </mc:AlternateContent>
  <xr:revisionPtr revIDLastSave="0" documentId="13_ncr:1_{A4636893-6C87-422B-BB45-3342408A4275}" xr6:coauthVersionLast="47" xr6:coauthVersionMax="47" xr10:uidLastSave="{00000000-0000-0000-0000-000000000000}"/>
  <workbookProtection workbookPassword="9C4C" lockStructure="1"/>
  <bookViews>
    <workbookView xWindow="1320" yWindow="480" windowWidth="19335" windowHeight="14070" firstSheet="2" activeTab="3" xr2:uid="{00000000-000D-0000-FFFF-FFFF00000000}"/>
  </bookViews>
  <sheets>
    <sheet name="CHAMPS RELAIS" sheetId="1" state="hidden" r:id="rId1"/>
    <sheet name="DONNNEES PROJET" sheetId="6" state="hidden" r:id="rId2"/>
    <sheet name="REGLAGE" sheetId="2" r:id="rId3"/>
    <sheet name="RAPPORT" sheetId="3" r:id="rId4"/>
    <sheet name="CHAMPS DATA" sheetId="4" state="hidden" r:id="rId5"/>
    <sheet name="Feuil5" sheetId="5" state="hidden" r:id="rId6"/>
  </sheets>
  <definedNames>
    <definedName name="RESEAU">'CHAMPS DATA'!$D$19:$D$27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" l="1"/>
  <c r="H13" i="3"/>
  <c r="E13" i="3"/>
  <c r="G20" i="3"/>
  <c r="G15" i="3"/>
  <c r="G19" i="3"/>
  <c r="G17" i="3"/>
  <c r="E12" i="3"/>
  <c r="E11" i="3"/>
  <c r="F17" i="2"/>
  <c r="G18" i="3" s="1"/>
  <c r="E10" i="3"/>
  <c r="M178" i="1"/>
  <c r="G207" i="1"/>
  <c r="H63" i="3" s="1"/>
  <c r="F207" i="1"/>
  <c r="H62" i="3" s="1"/>
  <c r="E207" i="1"/>
  <c r="H61" i="3" s="1"/>
  <c r="D207" i="1"/>
  <c r="H60" i="3" s="1"/>
  <c r="C207" i="1"/>
  <c r="F184" i="1"/>
  <c r="H58" i="3" s="1"/>
  <c r="G150" i="1"/>
  <c r="H52" i="3" s="1"/>
  <c r="F150" i="1"/>
  <c r="H51" i="3" s="1"/>
  <c r="E150" i="1"/>
  <c r="H50" i="3" s="1"/>
  <c r="D150" i="1"/>
  <c r="H49" i="3" s="1"/>
  <c r="D128" i="1"/>
  <c r="H45" i="3" s="1"/>
  <c r="C150" i="1"/>
  <c r="F49" i="3" s="1"/>
  <c r="G128" i="1"/>
  <c r="H48" i="3" s="1"/>
  <c r="F128" i="1"/>
  <c r="H47" i="3" s="1"/>
  <c r="E128" i="1"/>
  <c r="H46" i="3" s="1"/>
  <c r="C128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G105" i="1"/>
  <c r="H41" i="3" s="1"/>
  <c r="F105" i="1"/>
  <c r="H40" i="3" s="1"/>
  <c r="E105" i="1"/>
  <c r="H39" i="3" s="1"/>
  <c r="D105" i="1"/>
  <c r="H38" i="3" s="1"/>
  <c r="H54" i="1"/>
  <c r="B85" i="1" s="1"/>
  <c r="T85" i="1" s="1"/>
  <c r="G76" i="1"/>
  <c r="H37" i="3" s="1"/>
  <c r="F76" i="1"/>
  <c r="H36" i="3" s="1"/>
  <c r="E76" i="1"/>
  <c r="H35" i="3" s="1"/>
  <c r="D76" i="1"/>
  <c r="H34" i="3" s="1"/>
  <c r="C76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G54" i="1"/>
  <c r="H30" i="3" s="1"/>
  <c r="F54" i="1"/>
  <c r="H29" i="3" s="1"/>
  <c r="E54" i="1"/>
  <c r="H28" i="3" s="1"/>
  <c r="D54" i="1"/>
  <c r="H27" i="3" s="1"/>
  <c r="C54" i="1"/>
  <c r="G25" i="2" s="1"/>
  <c r="S13" i="1"/>
  <c r="S14" i="1"/>
  <c r="S12" i="1"/>
  <c r="S11" i="1"/>
  <c r="F40" i="1"/>
  <c r="H26" i="3" s="1"/>
  <c r="E40" i="1"/>
  <c r="H25" i="3" s="1"/>
  <c r="D40" i="1"/>
  <c r="H24" i="3" s="1"/>
  <c r="C40" i="1"/>
  <c r="H23" i="3" s="1"/>
  <c r="P16" i="1"/>
  <c r="B36" i="1" s="1"/>
  <c r="G36" i="1" s="1"/>
  <c r="G33" i="2" l="1"/>
  <c r="F27" i="3"/>
  <c r="W85" i="1"/>
  <c r="C27" i="2" s="1"/>
  <c r="B162" i="1"/>
  <c r="B158" i="1"/>
  <c r="V85" i="1"/>
  <c r="C85" i="1"/>
  <c r="C88" i="1" s="1"/>
  <c r="B154" i="1"/>
  <c r="H162" i="1" s="1"/>
  <c r="H172" i="1" s="1"/>
  <c r="U85" i="1"/>
  <c r="R85" i="1"/>
  <c r="C103" i="1" s="1"/>
  <c r="Q85" i="1"/>
  <c r="C102" i="1" s="1"/>
  <c r="O85" i="1"/>
  <c r="C100" i="1" s="1"/>
  <c r="M85" i="1"/>
  <c r="C98" i="1" s="1"/>
  <c r="K85" i="1"/>
  <c r="C96" i="1" s="1"/>
  <c r="I85" i="1"/>
  <c r="C94" i="1" s="1"/>
  <c r="G85" i="1"/>
  <c r="C92" i="1" s="1"/>
  <c r="E85" i="1"/>
  <c r="C90" i="1" s="1"/>
  <c r="S85" i="1"/>
  <c r="B103" i="1" s="1"/>
  <c r="P85" i="1"/>
  <c r="C101" i="1" s="1"/>
  <c r="N85" i="1"/>
  <c r="C99" i="1" s="1"/>
  <c r="L85" i="1"/>
  <c r="C97" i="1" s="1"/>
  <c r="J85" i="1"/>
  <c r="C95" i="1" s="1"/>
  <c r="H85" i="1"/>
  <c r="C93" i="1" s="1"/>
  <c r="F85" i="1"/>
  <c r="C91" i="1" s="1"/>
  <c r="D85" i="1"/>
  <c r="C89" i="1" s="1"/>
  <c r="C16" i="1"/>
  <c r="B23" i="1" s="1"/>
  <c r="G23" i="1" s="1"/>
  <c r="K16" i="1"/>
  <c r="B31" i="1" s="1"/>
  <c r="G31" i="1" s="1"/>
  <c r="G16" i="1"/>
  <c r="B27" i="1" s="1"/>
  <c r="G27" i="1" s="1"/>
  <c r="E16" i="1"/>
  <c r="B25" i="1" s="1"/>
  <c r="G25" i="1" s="1"/>
  <c r="I16" i="1"/>
  <c r="B29" i="1" s="1"/>
  <c r="G29" i="1" s="1"/>
  <c r="M16" i="1"/>
  <c r="B33" i="1" s="1"/>
  <c r="G33" i="1" s="1"/>
  <c r="Q16" i="1"/>
  <c r="B37" i="1" s="1"/>
  <c r="G37" i="1" s="1"/>
  <c r="O16" i="1"/>
  <c r="B35" i="1" s="1"/>
  <c r="G35" i="1" s="1"/>
  <c r="S16" i="1"/>
  <c r="G21" i="2" s="1"/>
  <c r="H20" i="3" s="1"/>
  <c r="R16" i="1"/>
  <c r="B38" i="1" s="1"/>
  <c r="G38" i="1" s="1"/>
  <c r="D16" i="1"/>
  <c r="B24" i="1" s="1"/>
  <c r="G24" i="1" s="1"/>
  <c r="F16" i="1"/>
  <c r="B26" i="1" s="1"/>
  <c r="G26" i="1" s="1"/>
  <c r="H16" i="1"/>
  <c r="B28" i="1" s="1"/>
  <c r="G28" i="1" s="1"/>
  <c r="J16" i="1"/>
  <c r="B30" i="1" s="1"/>
  <c r="G30" i="1" s="1"/>
  <c r="L16" i="1"/>
  <c r="B32" i="1" s="1"/>
  <c r="G32" i="1" s="1"/>
  <c r="N16" i="1"/>
  <c r="B34" i="1" s="1"/>
  <c r="G34" i="1" s="1"/>
  <c r="C105" i="1" l="1"/>
  <c r="F38" i="3" s="1"/>
  <c r="G40" i="1"/>
  <c r="H128" i="1" s="1"/>
  <c r="F45" i="3" s="1"/>
  <c r="B88" i="1"/>
  <c r="C29" i="2" s="1"/>
  <c r="B95" i="1"/>
  <c r="Q162" i="1"/>
  <c r="H181" i="1" s="1"/>
  <c r="O162" i="1"/>
  <c r="H179" i="1" s="1"/>
  <c r="M162" i="1"/>
  <c r="H177" i="1" s="1"/>
  <c r="K162" i="1"/>
  <c r="H175" i="1" s="1"/>
  <c r="I162" i="1"/>
  <c r="H173" i="1" s="1"/>
  <c r="E162" i="1"/>
  <c r="H169" i="1" s="1"/>
  <c r="C162" i="1"/>
  <c r="H167" i="1" s="1"/>
  <c r="R162" i="1"/>
  <c r="H182" i="1" s="1"/>
  <c r="P162" i="1"/>
  <c r="H180" i="1" s="1"/>
  <c r="N162" i="1"/>
  <c r="H178" i="1" s="1"/>
  <c r="L162" i="1"/>
  <c r="H176" i="1" s="1"/>
  <c r="J162" i="1"/>
  <c r="H174" i="1" s="1"/>
  <c r="G162" i="1"/>
  <c r="H171" i="1" s="1"/>
  <c r="F162" i="1"/>
  <c r="H170" i="1" s="1"/>
  <c r="D162" i="1"/>
  <c r="H168" i="1" s="1"/>
  <c r="M154" i="1"/>
  <c r="C177" i="1" s="1"/>
  <c r="B177" i="1" s="1"/>
  <c r="R158" i="1"/>
  <c r="P158" i="1"/>
  <c r="N158" i="1"/>
  <c r="L158" i="1"/>
  <c r="J158" i="1"/>
  <c r="H158" i="1"/>
  <c r="F158" i="1"/>
  <c r="D158" i="1"/>
  <c r="Q158" i="1"/>
  <c r="O158" i="1"/>
  <c r="M158" i="1"/>
  <c r="K158" i="1"/>
  <c r="I158" i="1"/>
  <c r="G158" i="1"/>
  <c r="E158" i="1"/>
  <c r="C158" i="1"/>
  <c r="B99" i="1"/>
  <c r="B91" i="1"/>
  <c r="G29" i="2"/>
  <c r="B101" i="1"/>
  <c r="B97" i="1"/>
  <c r="B93" i="1"/>
  <c r="B100" i="1"/>
  <c r="Q154" i="1"/>
  <c r="C181" i="1" s="1"/>
  <c r="B181" i="1" s="1"/>
  <c r="O154" i="1"/>
  <c r="C179" i="1" s="1"/>
  <c r="B179" i="1" s="1"/>
  <c r="K154" i="1"/>
  <c r="C175" i="1" s="1"/>
  <c r="B175" i="1" s="1"/>
  <c r="I154" i="1"/>
  <c r="C173" i="1" s="1"/>
  <c r="B173" i="1" s="1"/>
  <c r="G154" i="1"/>
  <c r="C171" i="1" s="1"/>
  <c r="B171" i="1" s="1"/>
  <c r="E154" i="1"/>
  <c r="C169" i="1" s="1"/>
  <c r="B169" i="1" s="1"/>
  <c r="C154" i="1"/>
  <c r="C167" i="1" s="1"/>
  <c r="B167" i="1" s="1"/>
  <c r="R154" i="1"/>
  <c r="C182" i="1" s="1"/>
  <c r="B182" i="1" s="1"/>
  <c r="P154" i="1"/>
  <c r="C180" i="1" s="1"/>
  <c r="N154" i="1"/>
  <c r="C178" i="1" s="1"/>
  <c r="B178" i="1" s="1"/>
  <c r="L154" i="1"/>
  <c r="C176" i="1" s="1"/>
  <c r="B176" i="1" s="1"/>
  <c r="J154" i="1"/>
  <c r="C174" i="1" s="1"/>
  <c r="B174" i="1" s="1"/>
  <c r="H154" i="1"/>
  <c r="C172" i="1" s="1"/>
  <c r="B172" i="1" s="1"/>
  <c r="F154" i="1"/>
  <c r="C170" i="1" s="1"/>
  <c r="B170" i="1" s="1"/>
  <c r="D154" i="1"/>
  <c r="C168" i="1" s="1"/>
  <c r="B168" i="1" s="1"/>
  <c r="B89" i="1"/>
  <c r="B96" i="1"/>
  <c r="B102" i="1"/>
  <c r="B98" i="1"/>
  <c r="B92" i="1"/>
  <c r="B94" i="1"/>
  <c r="B90" i="1"/>
  <c r="H76" i="1" l="1"/>
  <c r="F34" i="3" s="1"/>
  <c r="G23" i="2"/>
  <c r="G31" i="2"/>
  <c r="F23" i="3"/>
  <c r="I184" i="1"/>
  <c r="J184" i="1" s="1"/>
  <c r="K184" i="1" s="1"/>
  <c r="E184" i="1" s="1"/>
  <c r="H57" i="3" s="1"/>
  <c r="B180" i="1"/>
  <c r="G27" i="2" l="1"/>
  <c r="D184" i="1"/>
  <c r="H56" i="3" s="1"/>
  <c r="C184" i="1"/>
  <c r="G184" i="1"/>
  <c r="H59" i="3" s="1"/>
  <c r="H184" i="1" l="1"/>
  <c r="F56" i="3" s="1"/>
  <c r="H207" i="1" l="1"/>
  <c r="G35" i="2"/>
  <c r="G37" i="2" l="1"/>
  <c r="F60" i="3"/>
</calcChain>
</file>

<file path=xl/sharedStrings.xml><?xml version="1.0" encoding="utf-8"?>
<sst xmlns="http://schemas.openxmlformats.org/spreadsheetml/2006/main" count="761" uniqueCount="193">
  <si>
    <t xml:space="preserve">WIC1-W2 </t>
  </si>
  <si>
    <t>WIC1-W3</t>
  </si>
  <si>
    <t>WIC1-W4</t>
  </si>
  <si>
    <t>WIC1-W5</t>
  </si>
  <si>
    <t>OFF</t>
  </si>
  <si>
    <t>ON</t>
  </si>
  <si>
    <t>TC</t>
  </si>
  <si>
    <t>Ir</t>
  </si>
  <si>
    <t>CHOIX TC</t>
  </si>
  <si>
    <t>CHOIX IR</t>
  </si>
  <si>
    <t>CHOIX COURBE</t>
  </si>
  <si>
    <t>Temps Défini</t>
  </si>
  <si>
    <t>Normal Inverse</t>
  </si>
  <si>
    <t>Extrêmement Inverse</t>
  </si>
  <si>
    <t>Très Inverse</t>
  </si>
  <si>
    <t>Caractéristiques fusible HT</t>
  </si>
  <si>
    <t>Caractéristique fusible gamme complète</t>
  </si>
  <si>
    <t>RI - Inverse</t>
  </si>
  <si>
    <t>DEF</t>
  </si>
  <si>
    <t>FR-Fuse</t>
  </si>
  <si>
    <t>HV-Fuse</t>
  </si>
  <si>
    <t>Long Inverse</t>
  </si>
  <si>
    <t>V-INV</t>
  </si>
  <si>
    <t>N-INV</t>
  </si>
  <si>
    <t>RI-INV</t>
  </si>
  <si>
    <t>LI-INV</t>
  </si>
  <si>
    <t>E-INV</t>
  </si>
  <si>
    <t>Exit</t>
  </si>
  <si>
    <t>COURANT DECLENCHEMENT THERMIQUE I&gt;</t>
  </si>
  <si>
    <t>TEMPS DECLENCHEMENT THERMIQUE T &gt;</t>
  </si>
  <si>
    <t>Autre courbe (facteur a)</t>
  </si>
  <si>
    <t xml:space="preserve">Temportisation / Facteur de temps </t>
  </si>
  <si>
    <t>EXIT</t>
  </si>
  <si>
    <t xml:space="preserve">SEUIL COURANT COURT CIRCUIT - I&gt;&gt; </t>
  </si>
  <si>
    <t>tI&gt;&gt;: Temporisation déclenchement du niveau court-circuit</t>
  </si>
  <si>
    <t>Temporisation  déclenchement Icc</t>
  </si>
  <si>
    <t xml:space="preserve"> </t>
  </si>
  <si>
    <t xml:space="preserve">IE Defaut DE TERRE </t>
  </si>
  <si>
    <t>TEMPS DECLENCHEMENT DEFAUT TERRE</t>
  </si>
  <si>
    <t>t &gt;</t>
  </si>
  <si>
    <t>a</t>
  </si>
  <si>
    <t>sec</t>
  </si>
  <si>
    <t>x Is</t>
  </si>
  <si>
    <t>Valeur seuil du niveau courant-temps</t>
  </si>
  <si>
    <t>indépendant ou valeur démarrage des</t>
  </si>
  <si>
    <t>caractéristiques inverses</t>
  </si>
  <si>
    <r>
      <t>I</t>
    </r>
    <r>
      <rPr>
        <sz val="16"/>
        <color theme="1"/>
        <rFont val="Calibri"/>
        <family val="2"/>
      </rPr>
      <t>&gt;</t>
    </r>
    <r>
      <rPr>
        <sz val="18"/>
        <color theme="1"/>
        <rFont val="Calibri"/>
        <family val="2"/>
      </rPr>
      <t xml:space="preserve"> </t>
    </r>
  </si>
  <si>
    <r>
      <t>I</t>
    </r>
    <r>
      <rPr>
        <sz val="16"/>
        <color theme="1"/>
        <rFont val="Calibri"/>
        <family val="2"/>
      </rPr>
      <t>S</t>
    </r>
  </si>
  <si>
    <r>
      <t>t</t>
    </r>
    <r>
      <rPr>
        <sz val="14"/>
        <color theme="1"/>
        <rFont val="Calibri"/>
        <family val="2"/>
      </rPr>
      <t>I&gt;</t>
    </r>
    <r>
      <rPr>
        <sz val="18"/>
        <color theme="1"/>
        <rFont val="Calibri"/>
        <family val="2"/>
      </rPr>
      <t xml:space="preserve"> </t>
    </r>
  </si>
  <si>
    <r>
      <t>I</t>
    </r>
    <r>
      <rPr>
        <sz val="16"/>
        <color theme="1"/>
        <rFont val="Calibri"/>
        <family val="2"/>
      </rPr>
      <t>&gt;&gt;</t>
    </r>
    <r>
      <rPr>
        <sz val="18"/>
        <color theme="1"/>
        <rFont val="Calibri"/>
        <family val="2"/>
      </rPr>
      <t xml:space="preserve"> </t>
    </r>
  </si>
  <si>
    <r>
      <t>t</t>
    </r>
    <r>
      <rPr>
        <sz val="14"/>
        <color theme="1"/>
        <rFont val="Calibri"/>
        <family val="2"/>
      </rPr>
      <t>I&gt;&gt;</t>
    </r>
    <r>
      <rPr>
        <sz val="18"/>
        <color theme="1"/>
        <rFont val="Calibri"/>
        <family val="2"/>
      </rPr>
      <t xml:space="preserve"> </t>
    </r>
  </si>
  <si>
    <r>
      <t>t</t>
    </r>
    <r>
      <rPr>
        <sz val="14"/>
        <color theme="1"/>
        <rFont val="Calibri"/>
        <family val="2"/>
      </rPr>
      <t>IE&gt;</t>
    </r>
    <r>
      <rPr>
        <sz val="18"/>
        <color theme="1"/>
        <rFont val="Calibri"/>
        <family val="2"/>
      </rPr>
      <t xml:space="preserve"> </t>
    </r>
  </si>
  <si>
    <r>
      <t>I</t>
    </r>
    <r>
      <rPr>
        <sz val="16"/>
        <color theme="1"/>
        <rFont val="Calibri"/>
        <family val="2"/>
      </rPr>
      <t>E&gt;</t>
    </r>
    <r>
      <rPr>
        <sz val="18"/>
        <color theme="1"/>
        <rFont val="Calibri"/>
        <family val="2"/>
      </rPr>
      <t xml:space="preserve"> </t>
    </r>
  </si>
  <si>
    <t>DIP 1-1</t>
  </si>
  <si>
    <t>DIP 1-2</t>
  </si>
  <si>
    <t>DIP 1-3</t>
  </si>
  <si>
    <t>DIP 1-4</t>
  </si>
  <si>
    <t>DIP 1-5</t>
  </si>
  <si>
    <t>DIP 1-6</t>
  </si>
  <si>
    <t>DIP 1-7</t>
  </si>
  <si>
    <t>DIP 1-8</t>
  </si>
  <si>
    <t>DIP 2-1</t>
  </si>
  <si>
    <t>DIP 2-2</t>
  </si>
  <si>
    <t>DIP 2-3</t>
  </si>
  <si>
    <t>DIP 2-4</t>
  </si>
  <si>
    <t>DIP 2-5</t>
  </si>
  <si>
    <t>DIP 2-6</t>
  </si>
  <si>
    <t>DIP 2-7</t>
  </si>
  <si>
    <t>DIP 2-8</t>
  </si>
  <si>
    <t>DIP 3-1</t>
  </si>
  <si>
    <t>DIP 3-2</t>
  </si>
  <si>
    <t>DIP 3-3</t>
  </si>
  <si>
    <t>DIP 3-4</t>
  </si>
  <si>
    <t>DIP 3-5</t>
  </si>
  <si>
    <t>DIP 3-6</t>
  </si>
  <si>
    <t>DIP 3-7</t>
  </si>
  <si>
    <t>DIP 3-8</t>
  </si>
  <si>
    <t>DIP 4-1</t>
  </si>
  <si>
    <t>DIP 4-2</t>
  </si>
  <si>
    <t>DIP 4-3</t>
  </si>
  <si>
    <t>DIP 4-4</t>
  </si>
  <si>
    <t>DIP 4-5</t>
  </si>
  <si>
    <t>DIP 4-6</t>
  </si>
  <si>
    <t>DIP 4-7</t>
  </si>
  <si>
    <t>DIP 4-8</t>
  </si>
  <si>
    <r>
      <t>I</t>
    </r>
    <r>
      <rPr>
        <sz val="18"/>
        <color theme="1"/>
        <rFont val="Calibri"/>
        <family val="2"/>
      </rPr>
      <t>S</t>
    </r>
  </si>
  <si>
    <r>
      <t>I</t>
    </r>
    <r>
      <rPr>
        <sz val="18"/>
        <color theme="1"/>
        <rFont val="Calibri"/>
        <family val="2"/>
      </rPr>
      <t>&gt;</t>
    </r>
  </si>
  <si>
    <r>
      <t>t</t>
    </r>
    <r>
      <rPr>
        <sz val="16"/>
        <color theme="1"/>
        <rFont val="Calibri"/>
        <family val="2"/>
      </rPr>
      <t>I&gt;</t>
    </r>
  </si>
  <si>
    <r>
      <t>I</t>
    </r>
    <r>
      <rPr>
        <sz val="18"/>
        <color theme="1"/>
        <rFont val="Calibri"/>
        <family val="2"/>
      </rPr>
      <t>&gt;&gt;</t>
    </r>
  </si>
  <si>
    <r>
      <t>t</t>
    </r>
    <r>
      <rPr>
        <sz val="16"/>
        <color theme="1"/>
        <rFont val="Calibri"/>
        <family val="2"/>
      </rPr>
      <t>I&gt;&gt;</t>
    </r>
  </si>
  <si>
    <r>
      <t>I</t>
    </r>
    <r>
      <rPr>
        <sz val="16"/>
        <color theme="1"/>
        <rFont val="Calibri"/>
        <family val="2"/>
      </rPr>
      <t>E</t>
    </r>
    <r>
      <rPr>
        <sz val="18"/>
        <color theme="1"/>
        <rFont val="Calibri"/>
        <family val="2"/>
      </rPr>
      <t>&gt;</t>
    </r>
  </si>
  <si>
    <r>
      <t>t</t>
    </r>
    <r>
      <rPr>
        <sz val="16"/>
        <color theme="1"/>
        <rFont val="Calibri"/>
        <family val="2"/>
      </rPr>
      <t>IE</t>
    </r>
    <r>
      <rPr>
        <sz val="18"/>
        <color theme="1"/>
        <rFont val="Calibri"/>
        <family val="2"/>
      </rPr>
      <t>&gt;</t>
    </r>
  </si>
  <si>
    <t>Ur = 24 k V</t>
  </si>
  <si>
    <t>Uw = 125 k V</t>
  </si>
  <si>
    <t>Up = 50 k V</t>
  </si>
  <si>
    <t>fr = 50 Hz</t>
  </si>
  <si>
    <t>Ir = 630 A</t>
  </si>
  <si>
    <t>Ik = 16 k A</t>
  </si>
  <si>
    <t>Ip = 40 k A</t>
  </si>
  <si>
    <t>tk = 1 s</t>
  </si>
  <si>
    <t>Ur = 17,5 k V</t>
  </si>
  <si>
    <t>Uw = 95 k V</t>
  </si>
  <si>
    <t>Up = 38 k V</t>
  </si>
  <si>
    <t>Ur = 12 k V</t>
  </si>
  <si>
    <t>Uw = 75 k V</t>
  </si>
  <si>
    <t>Up = 28 k V</t>
  </si>
  <si>
    <t>Ik = 20 k A</t>
  </si>
  <si>
    <t>Ip = 50 k A</t>
  </si>
  <si>
    <t>Ur = 7,2 k V</t>
  </si>
  <si>
    <t>Uw = 60 k V</t>
  </si>
  <si>
    <t>Up = 20 k V</t>
  </si>
  <si>
    <t>PROJET / DESIGN</t>
  </si>
  <si>
    <t>Réseau  / Network</t>
  </si>
  <si>
    <t>Tension Nominal(e)  Voltage (Un)</t>
  </si>
  <si>
    <t>P. Installée / Installed Capacity</t>
  </si>
  <si>
    <t>Puissance Contractuelle</t>
  </si>
  <si>
    <t>PROJET</t>
  </si>
  <si>
    <t>NOM TABLEAU</t>
  </si>
  <si>
    <t>RESEAU</t>
  </si>
  <si>
    <t>NOM ARRIVEE / DEPART</t>
  </si>
  <si>
    <t>SOUS STATION</t>
  </si>
  <si>
    <t>TENSION RESEAU</t>
  </si>
  <si>
    <t>DONNEES ELECTRIQUES</t>
  </si>
  <si>
    <t>TENSION ISOLEMENT</t>
  </si>
  <si>
    <t>CALIBRE DISJONCTEUR</t>
  </si>
  <si>
    <t xml:space="preserve">RESEAU </t>
  </si>
  <si>
    <t>Réseau</t>
  </si>
  <si>
    <t>SNEL</t>
  </si>
  <si>
    <t>EDC</t>
  </si>
  <si>
    <t>SOMELEC</t>
  </si>
  <si>
    <t>SBEE</t>
  </si>
  <si>
    <t>REGIDESO</t>
  </si>
  <si>
    <t xml:space="preserve">ECG </t>
  </si>
  <si>
    <t>A définir</t>
  </si>
  <si>
    <t xml:space="preserve">Calibre </t>
  </si>
  <si>
    <t>RELAIS DE PROTECTION / TC PROTECTION</t>
  </si>
  <si>
    <t>CHOIX DES TI PROTECTION</t>
  </si>
  <si>
    <t>COURANT DE REFERENCE</t>
  </si>
  <si>
    <t>COURBE DECLENCHEMENT</t>
  </si>
  <si>
    <t>FACTEUR DE TEMPS</t>
  </si>
  <si>
    <t>TEMPORISATION DECLENCHEMENT</t>
  </si>
  <si>
    <t>SEUIL SURCHARGE POUR DEF</t>
  </si>
  <si>
    <t>VALEUR DEMARRAGE POUR INV</t>
  </si>
  <si>
    <t>SEUIL NIVEAU COURANT COURT CIRCUIT</t>
  </si>
  <si>
    <t>TEMPORISATION COURANT COURT CIRCUIT</t>
  </si>
  <si>
    <t>DEFAUT TERRE</t>
  </si>
  <si>
    <t>TEMPORISATION DEFAUT TERRE</t>
  </si>
  <si>
    <t>PUISSANCE CONTRACTUELLE  [KVA]</t>
  </si>
  <si>
    <t>CALIBRE DISJONCTEUR [A]</t>
  </si>
  <si>
    <t>DONNEES ELECTRIQUES RESEAU / TABLEAU</t>
  </si>
  <si>
    <t>TENSION ISOLEMENT XIRIA [k V]</t>
  </si>
  <si>
    <t>V</t>
  </si>
  <si>
    <t>K VA</t>
  </si>
  <si>
    <t>COURANT NOMINAL</t>
  </si>
  <si>
    <t>A</t>
  </si>
  <si>
    <t>DONNEES DE BASE</t>
  </si>
  <si>
    <t>Tension Nominale</t>
  </si>
  <si>
    <t>Puissance contractuelle</t>
  </si>
  <si>
    <t>Courant Assigné</t>
  </si>
  <si>
    <t>k V</t>
  </si>
  <si>
    <t>Calibre disjoncteur</t>
  </si>
  <si>
    <t>Type TC de protection</t>
  </si>
  <si>
    <t>(*1)</t>
  </si>
  <si>
    <t>Ces valeurs de paramétrage sont à adapter suivant les contraintes électriques locales, tenant compte</t>
  </si>
  <si>
    <t>des impositions du distributeur d'énergie, de la puissance contractuelle, des  caractéristiques des</t>
  </si>
  <si>
    <t xml:space="preserve"> équipements à protéger, des valeurs de paramétrage des relais de protection amont / aval</t>
  </si>
  <si>
    <t>DATE</t>
  </si>
  <si>
    <t>REF  EATON</t>
  </si>
  <si>
    <t>Back-up →</t>
  </si>
  <si>
    <t>(*2)</t>
  </si>
  <si>
    <t>Date:</t>
  </si>
  <si>
    <t>Ref Eaton:</t>
  </si>
  <si>
    <t>Départ:</t>
  </si>
  <si>
    <t>Projet:</t>
  </si>
  <si>
    <t>Tableau:</t>
  </si>
  <si>
    <t>(*2</t>
  </si>
  <si>
    <t>Les temps sont valable pour WIC1-2/3 à partir de version G0009</t>
  </si>
  <si>
    <r>
      <t xml:space="preserve">Complement informations : </t>
    </r>
    <r>
      <rPr>
        <b/>
        <i/>
        <sz val="8"/>
        <color rgb="FF002060"/>
        <rFont val="Calibri"/>
        <family val="2"/>
      </rPr>
      <t>Voir Manuel relais de protection WIC1-CT</t>
    </r>
  </si>
  <si>
    <r>
      <t xml:space="preserve">Raccordement préconisé: Entrée de déclenchement extérieur 230 V / 115 V - </t>
    </r>
    <r>
      <rPr>
        <b/>
        <i/>
        <sz val="8"/>
        <color rgb="FF002060"/>
        <rFont val="Calibri"/>
        <family val="2"/>
      </rPr>
      <t xml:space="preserve">A raccorder </t>
    </r>
  </si>
  <si>
    <t>TENSION RESEAU [ V]</t>
  </si>
  <si>
    <t>SIBELGA</t>
  </si>
  <si>
    <t>Contact: Huygens Stéphane - GSM : 0032 475 51 72 65</t>
  </si>
  <si>
    <t>Valeurs préconisées de paramétrage relais de protection (*1) - relais wic - XIRIA</t>
  </si>
  <si>
    <r>
      <t xml:space="preserve"> Courbe à temps indépendant </t>
    </r>
    <r>
      <rPr>
        <b/>
        <i/>
        <sz val="9"/>
        <color rgb="FF002060"/>
        <rFont val="Calibri"/>
        <family val="2"/>
      </rPr>
      <t>(*3)</t>
    </r>
  </si>
  <si>
    <t>(*3)</t>
  </si>
  <si>
    <t>Autre courbes possibles (inverse, … voir manuel WIC</t>
  </si>
  <si>
    <t>EDBS - ELECTRICAL DISTRIBUTION BOARD SERVICES S.A</t>
  </si>
  <si>
    <t xml:space="preserve">Avenue de la Gare 4A, LU-9540 Wiltz - Luxembourg (Grand-Duché de) </t>
  </si>
  <si>
    <t>Mail: stephanehuygens@edbs.lu</t>
  </si>
  <si>
    <t>BUTEMBO</t>
  </si>
  <si>
    <t>XIRIA 15 KV</t>
  </si>
  <si>
    <t>FEEDER 1 - ISALE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</si>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</sst>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d/mm/yy;@"/>
    <numFmt numFmtId="167" formatCode="_-&quot;€&quot;\ * #,##0.00_-;_-&quot;€&quot;\ * #,##0.00\-;_-&quot;€&quot;\ * &quot;-&quot;??_-;_-@_-"/>
  </numFmts>
  <fonts count="40" x14ac:knownFonts="1"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rgb="FFFF0000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10"/>
      <color theme="1"/>
      <name val="Calibri"/>
      <family val="2"/>
    </font>
    <font>
      <sz val="16"/>
      <color theme="1"/>
      <name val="Calibri"/>
      <family val="2"/>
    </font>
    <font>
      <sz val="18"/>
      <color theme="1"/>
      <name val="Calibri"/>
      <family val="2"/>
    </font>
    <font>
      <sz val="16"/>
      <color theme="0"/>
      <name val="Calibri"/>
      <family val="2"/>
    </font>
    <font>
      <sz val="14"/>
      <color theme="1"/>
      <name val="Calibri"/>
      <family val="2"/>
    </font>
    <font>
      <sz val="26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b/>
      <sz val="10"/>
      <color rgb="FF002060"/>
      <name val="Calibri"/>
      <family val="2"/>
    </font>
    <font>
      <b/>
      <u/>
      <sz val="10"/>
      <color theme="1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indexed="8"/>
      <name val="Calibri"/>
      <family val="2"/>
    </font>
    <font>
      <sz val="8"/>
      <color indexed="8"/>
      <name val="Verdana"/>
      <family val="2"/>
    </font>
    <font>
      <b/>
      <sz val="8"/>
      <color indexed="8"/>
      <name val="Calibri"/>
      <family val="2"/>
    </font>
    <font>
      <sz val="11"/>
      <color indexed="8"/>
      <name val="Calibri"/>
      <family val="2"/>
    </font>
    <font>
      <sz val="9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8"/>
      <color theme="1"/>
      <name val="Verdana"/>
      <family val="2"/>
    </font>
    <font>
      <sz val="8"/>
      <color rgb="FF002060"/>
      <name val="Calibri"/>
      <family val="2"/>
    </font>
    <font>
      <b/>
      <i/>
      <sz val="8"/>
      <color rgb="FF002060"/>
      <name val="Calibri"/>
      <family val="2"/>
    </font>
    <font>
      <b/>
      <i/>
      <sz val="11"/>
      <color rgb="FF002060"/>
      <name val="Calibri"/>
      <family val="2"/>
    </font>
    <font>
      <sz val="10"/>
      <color rgb="FFFF0000"/>
      <name val="Calibri"/>
      <family val="2"/>
    </font>
    <font>
      <b/>
      <sz val="9"/>
      <color theme="1"/>
      <name val="Calibri"/>
      <family val="2"/>
    </font>
    <font>
      <b/>
      <sz val="10"/>
      <color theme="0"/>
      <name val="Calibri"/>
      <family val="2"/>
    </font>
    <font>
      <i/>
      <sz val="10"/>
      <color theme="0"/>
      <name val="Calibri"/>
      <family val="2"/>
    </font>
    <font>
      <sz val="10"/>
      <color theme="0"/>
      <name val="Calibri"/>
      <family val="2"/>
    </font>
    <font>
      <i/>
      <sz val="8"/>
      <color rgb="FF002060"/>
      <name val="Calibri"/>
      <family val="2"/>
    </font>
    <font>
      <b/>
      <i/>
      <sz val="9"/>
      <color rgb="FF002060"/>
      <name val="Calibri"/>
      <family val="2"/>
    </font>
    <font>
      <b/>
      <sz val="12"/>
      <color rgb="FF00336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1" fillId="0" borderId="0"/>
    <xf numFmtId="0" fontId="14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0" fontId="25" fillId="0" borderId="0"/>
    <xf numFmtId="0" fontId="14" fillId="0" borderId="0"/>
    <xf numFmtId="0" fontId="28" fillId="0" borderId="0"/>
    <xf numFmtId="0" fontId="18" fillId="0" borderId="0">
      <alignment vertical="top"/>
    </xf>
    <xf numFmtId="0" fontId="28" fillId="0" borderId="0"/>
    <xf numFmtId="0" fontId="28" fillId="0" borderId="0"/>
    <xf numFmtId="0" fontId="18" fillId="0" borderId="0">
      <alignment vertical="top"/>
    </xf>
    <xf numFmtId="0" fontId="18" fillId="0" borderId="0">
      <alignment vertical="top"/>
    </xf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25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/>
    <xf numFmtId="2" fontId="1" fillId="0" borderId="1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1" fillId="0" borderId="1" xfId="0" applyNumberFormat="1" applyFont="1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4" borderId="0" xfId="0" applyFont="1" applyFill="1"/>
    <xf numFmtId="0" fontId="3" fillId="4" borderId="0" xfId="0" applyFont="1" applyFill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5" fillId="0" borderId="0" xfId="0" applyFont="1" applyAlignment="1">
      <alignment horizontal="center"/>
    </xf>
    <xf numFmtId="0" fontId="12" fillId="0" borderId="0" xfId="0" applyFont="1"/>
    <xf numFmtId="0" fontId="13" fillId="2" borderId="18" xfId="0" applyFont="1" applyFill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/>
    <xf numFmtId="165" fontId="32" fillId="0" borderId="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16" xfId="0" applyFont="1" applyBorder="1"/>
    <xf numFmtId="0" fontId="33" fillId="0" borderId="10" xfId="0" applyFont="1" applyBorder="1"/>
    <xf numFmtId="0" fontId="29" fillId="0" borderId="5" xfId="0" applyFont="1" applyBorder="1"/>
    <xf numFmtId="0" fontId="15" fillId="0" borderId="8" xfId="0" applyFont="1" applyBorder="1"/>
    <xf numFmtId="0" fontId="15" fillId="0" borderId="10" xfId="0" applyFont="1" applyBorder="1"/>
    <xf numFmtId="0" fontId="22" fillId="0" borderId="0" xfId="1" applyFont="1"/>
    <xf numFmtId="0" fontId="0" fillId="0" borderId="17" xfId="0" applyBorder="1"/>
    <xf numFmtId="0" fontId="5" fillId="0" borderId="17" xfId="0" applyFont="1" applyBorder="1"/>
    <xf numFmtId="0" fontId="35" fillId="6" borderId="17" xfId="0" applyFont="1" applyFill="1" applyBorder="1"/>
    <xf numFmtId="0" fontId="34" fillId="6" borderId="17" xfId="0" applyFont="1" applyFill="1" applyBorder="1" applyAlignment="1">
      <alignment horizontal="left"/>
    </xf>
    <xf numFmtId="166" fontId="34" fillId="6" borderId="17" xfId="0" applyNumberFormat="1" applyFont="1" applyFill="1" applyBorder="1" applyAlignment="1">
      <alignment horizontal="left"/>
    </xf>
    <xf numFmtId="0" fontId="36" fillId="6" borderId="22" xfId="0" applyFont="1" applyFill="1" applyBorder="1" applyAlignment="1">
      <alignment horizontal="center"/>
    </xf>
    <xf numFmtId="165" fontId="36" fillId="6" borderId="22" xfId="0" applyNumberFormat="1" applyFont="1" applyFill="1" applyBorder="1" applyAlignment="1">
      <alignment horizontal="center"/>
    </xf>
    <xf numFmtId="0" fontId="29" fillId="0" borderId="19" xfId="0" applyFont="1" applyBorder="1"/>
    <xf numFmtId="0" fontId="5" fillId="0" borderId="17" xfId="0" applyFont="1" applyBorder="1" applyAlignment="1" applyProtection="1">
      <alignment horizontal="center"/>
      <protection locked="0"/>
    </xf>
    <xf numFmtId="166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9" fillId="0" borderId="0" xfId="1" applyFont="1" applyAlignment="1">
      <alignment vertical="top"/>
    </xf>
    <xf numFmtId="0" fontId="12" fillId="0" borderId="0" xfId="0" applyFont="1" applyAlignment="1">
      <alignment horizontal="left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37" fillId="0" borderId="20" xfId="0" applyFont="1" applyBorder="1" applyAlignment="1">
      <alignment horizontal="left"/>
    </xf>
    <xf numFmtId="0" fontId="37" fillId="0" borderId="21" xfId="0" applyFont="1" applyBorder="1" applyAlignment="1">
      <alignment horizontal="left"/>
    </xf>
    <xf numFmtId="0" fontId="34" fillId="6" borderId="22" xfId="0" applyFont="1" applyFill="1" applyBorder="1" applyAlignment="1">
      <alignment horizontal="left"/>
    </xf>
    <xf numFmtId="0" fontId="34" fillId="6" borderId="17" xfId="0" applyFont="1" applyFill="1" applyBorder="1" applyAlignment="1">
      <alignment horizontal="left"/>
    </xf>
    <xf numFmtId="0" fontId="37" fillId="0" borderId="6" xfId="0" applyFont="1" applyBorder="1" applyAlignment="1">
      <alignment horizontal="left"/>
    </xf>
    <xf numFmtId="0" fontId="37" fillId="0" borderId="7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7" fillId="0" borderId="0" xfId="0" applyFont="1" applyAlignment="1">
      <alignment horizontal="left"/>
    </xf>
    <xf numFmtId="0" fontId="37" fillId="0" borderId="9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5" borderId="13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</cellXfs>
  <cellStyles count="96">
    <cellStyle name="Euro" xfId="2" xr:uid="{00000000-0005-0000-0000-000000000000}"/>
    <cellStyle name="Euro 10" xfId="3" xr:uid="{00000000-0005-0000-0000-000001000000}"/>
    <cellStyle name="Euro 11" xfId="4" xr:uid="{00000000-0005-0000-0000-000002000000}"/>
    <cellStyle name="Euro 11 2" xfId="5" xr:uid="{00000000-0005-0000-0000-000003000000}"/>
    <cellStyle name="Euro 12" xfId="6" xr:uid="{00000000-0005-0000-0000-000004000000}"/>
    <cellStyle name="Euro 12 2" xfId="7" xr:uid="{00000000-0005-0000-0000-000005000000}"/>
    <cellStyle name="Euro 13" xfId="8" xr:uid="{00000000-0005-0000-0000-000006000000}"/>
    <cellStyle name="Euro 13 2" xfId="9" xr:uid="{00000000-0005-0000-0000-000007000000}"/>
    <cellStyle name="Euro 2" xfId="10" xr:uid="{00000000-0005-0000-0000-000008000000}"/>
    <cellStyle name="Euro 3" xfId="11" xr:uid="{00000000-0005-0000-0000-000009000000}"/>
    <cellStyle name="Euro 4" xfId="12" xr:uid="{00000000-0005-0000-0000-00000A000000}"/>
    <cellStyle name="Euro 5" xfId="13" xr:uid="{00000000-0005-0000-0000-00000B000000}"/>
    <cellStyle name="Euro 6" xfId="14" xr:uid="{00000000-0005-0000-0000-00000C000000}"/>
    <cellStyle name="Euro 6 2" xfId="15" xr:uid="{00000000-0005-0000-0000-00000D000000}"/>
    <cellStyle name="Euro 7" xfId="16" xr:uid="{00000000-0005-0000-0000-00000E000000}"/>
    <cellStyle name="Euro 8" xfId="17" xr:uid="{00000000-0005-0000-0000-00000F000000}"/>
    <cellStyle name="Euro 9" xfId="18" xr:uid="{00000000-0005-0000-0000-000010000000}"/>
    <cellStyle name="Lien hypertexte 2" xfId="19" xr:uid="{00000000-0005-0000-0000-000011000000}"/>
    <cellStyle name="Lien hypertexte 3" xfId="20" xr:uid="{00000000-0005-0000-0000-000012000000}"/>
    <cellStyle name="Lien hypertexte 4" xfId="21" xr:uid="{00000000-0005-0000-0000-000013000000}"/>
    <cellStyle name="Milliers 2" xfId="22" xr:uid="{00000000-0005-0000-0000-000014000000}"/>
    <cellStyle name="Monétaire 13" xfId="24" xr:uid="{00000000-0005-0000-0000-000015000000}"/>
    <cellStyle name="Monétaire 14" xfId="25" xr:uid="{00000000-0005-0000-0000-000016000000}"/>
    <cellStyle name="Monétaire 14 2" xfId="26" xr:uid="{00000000-0005-0000-0000-000017000000}"/>
    <cellStyle name="Monétaire 15" xfId="27" xr:uid="{00000000-0005-0000-0000-000018000000}"/>
    <cellStyle name="Monétaire 15 2" xfId="28" xr:uid="{00000000-0005-0000-0000-000019000000}"/>
    <cellStyle name="Monétaire 16" xfId="29" xr:uid="{00000000-0005-0000-0000-00001A000000}"/>
    <cellStyle name="Monétaire 16 2" xfId="30" xr:uid="{00000000-0005-0000-0000-00001B000000}"/>
    <cellStyle name="Monétaire 17" xfId="31" xr:uid="{00000000-0005-0000-0000-00001C000000}"/>
    <cellStyle name="Monétaire 17 2" xfId="32" xr:uid="{00000000-0005-0000-0000-00001D000000}"/>
    <cellStyle name="Monétaire 18" xfId="33" xr:uid="{00000000-0005-0000-0000-00001E000000}"/>
    <cellStyle name="Monétaire 19" xfId="34" xr:uid="{00000000-0005-0000-0000-00001F000000}"/>
    <cellStyle name="Monétaire 19 2" xfId="35" xr:uid="{00000000-0005-0000-0000-000020000000}"/>
    <cellStyle name="Monétaire 2" xfId="36" xr:uid="{00000000-0005-0000-0000-000021000000}"/>
    <cellStyle name="Monétaire 2 2" xfId="37" xr:uid="{00000000-0005-0000-0000-000022000000}"/>
    <cellStyle name="Monétaire 2 3" xfId="38" xr:uid="{00000000-0005-0000-0000-000023000000}"/>
    <cellStyle name="Monétaire 2 4" xfId="39" xr:uid="{00000000-0005-0000-0000-000024000000}"/>
    <cellStyle name="Monétaire 2 5" xfId="40" xr:uid="{00000000-0005-0000-0000-000025000000}"/>
    <cellStyle name="Monétaire 2 5 2" xfId="41" xr:uid="{00000000-0005-0000-0000-000026000000}"/>
    <cellStyle name="Monétaire 2 6" xfId="42" xr:uid="{00000000-0005-0000-0000-000027000000}"/>
    <cellStyle name="Monétaire 20" xfId="43" xr:uid="{00000000-0005-0000-0000-000028000000}"/>
    <cellStyle name="Monétaire 21" xfId="44" xr:uid="{00000000-0005-0000-0000-000029000000}"/>
    <cellStyle name="Monétaire 3" xfId="23" xr:uid="{00000000-0005-0000-0000-00002A000000}"/>
    <cellStyle name="Monétaire 3 2" xfId="45" xr:uid="{00000000-0005-0000-0000-00002B000000}"/>
    <cellStyle name="Monétaire 3 2 2" xfId="46" xr:uid="{00000000-0005-0000-0000-00002C000000}"/>
    <cellStyle name="Monétaire 3 3" xfId="47" xr:uid="{00000000-0005-0000-0000-00002D000000}"/>
    <cellStyle name="Monétaire 3 4" xfId="48" xr:uid="{00000000-0005-0000-0000-00002E000000}"/>
    <cellStyle name="Monétaire 4 2" xfId="49" xr:uid="{00000000-0005-0000-0000-00002F000000}"/>
    <cellStyle name="Monétaire 5 2" xfId="50" xr:uid="{00000000-0005-0000-0000-000030000000}"/>
    <cellStyle name="Monétaire 6 2" xfId="51" xr:uid="{00000000-0005-0000-0000-000031000000}"/>
    <cellStyle name="Monétaire 6 3" xfId="52" xr:uid="{00000000-0005-0000-0000-000032000000}"/>
    <cellStyle name="Monétaire 6 4" xfId="53" xr:uid="{00000000-0005-0000-0000-000033000000}"/>
    <cellStyle name="Monétaire 7 2" xfId="54" xr:uid="{00000000-0005-0000-0000-000034000000}"/>
    <cellStyle name="Monétaire 7 3" xfId="55" xr:uid="{00000000-0005-0000-0000-000035000000}"/>
    <cellStyle name="Monétaire 8 2" xfId="56" xr:uid="{00000000-0005-0000-0000-000036000000}"/>
    <cellStyle name="Normal" xfId="0" builtinId="0"/>
    <cellStyle name="Normal 14" xfId="57" xr:uid="{00000000-0005-0000-0000-000038000000}"/>
    <cellStyle name="Normal 15" xfId="58" xr:uid="{00000000-0005-0000-0000-000039000000}"/>
    <cellStyle name="Normal 16" xfId="59" xr:uid="{00000000-0005-0000-0000-00003A000000}"/>
    <cellStyle name="Normal 2" xfId="1" xr:uid="{00000000-0005-0000-0000-00003B000000}"/>
    <cellStyle name="Normal 2 10" xfId="60" xr:uid="{00000000-0005-0000-0000-00003C000000}"/>
    <cellStyle name="Normal 2 10 2" xfId="61" xr:uid="{00000000-0005-0000-0000-00003D000000}"/>
    <cellStyle name="Normal 2 11" xfId="62" xr:uid="{00000000-0005-0000-0000-00003E000000}"/>
    <cellStyle name="Normal 2 2" xfId="63" xr:uid="{00000000-0005-0000-0000-00003F000000}"/>
    <cellStyle name="Normal 2 3" xfId="64" xr:uid="{00000000-0005-0000-0000-000040000000}"/>
    <cellStyle name="Normal 2 4" xfId="65" xr:uid="{00000000-0005-0000-0000-000041000000}"/>
    <cellStyle name="Normal 2 5" xfId="66" xr:uid="{00000000-0005-0000-0000-000042000000}"/>
    <cellStyle name="Normal 2 6" xfId="67" xr:uid="{00000000-0005-0000-0000-000043000000}"/>
    <cellStyle name="Normal 2 7" xfId="68" xr:uid="{00000000-0005-0000-0000-000044000000}"/>
    <cellStyle name="Normal 2 8" xfId="69" xr:uid="{00000000-0005-0000-0000-000045000000}"/>
    <cellStyle name="Normal 2 9" xfId="70" xr:uid="{00000000-0005-0000-0000-000046000000}"/>
    <cellStyle name="Normal 2 9 2" xfId="71" xr:uid="{00000000-0005-0000-0000-000047000000}"/>
    <cellStyle name="Normal 3 2" xfId="72" xr:uid="{00000000-0005-0000-0000-000048000000}"/>
    <cellStyle name="Normal 3 3" xfId="73" xr:uid="{00000000-0005-0000-0000-000049000000}"/>
    <cellStyle name="Normal 3 4" xfId="74" xr:uid="{00000000-0005-0000-0000-00004A000000}"/>
    <cellStyle name="Normal 4 2" xfId="75" xr:uid="{00000000-0005-0000-0000-00004B000000}"/>
    <cellStyle name="Normal 4 3" xfId="76" xr:uid="{00000000-0005-0000-0000-00004C000000}"/>
    <cellStyle name="Normal 5" xfId="77" xr:uid="{00000000-0005-0000-0000-00004D000000}"/>
    <cellStyle name="Normal 5 2" xfId="78" xr:uid="{00000000-0005-0000-0000-00004E000000}"/>
    <cellStyle name="Normal 5 2 2" xfId="79" xr:uid="{00000000-0005-0000-0000-00004F000000}"/>
    <cellStyle name="Normal 5 3" xfId="80" xr:uid="{00000000-0005-0000-0000-000050000000}"/>
    <cellStyle name="Normal 6" xfId="81" xr:uid="{00000000-0005-0000-0000-000051000000}"/>
    <cellStyle name="Normal 6 2" xfId="82" xr:uid="{00000000-0005-0000-0000-000052000000}"/>
    <cellStyle name="Normal 6 2 2" xfId="83" xr:uid="{00000000-0005-0000-0000-000053000000}"/>
    <cellStyle name="Normal 6 3" xfId="84" xr:uid="{00000000-0005-0000-0000-000054000000}"/>
    <cellStyle name="Normal 6 4" xfId="85" xr:uid="{00000000-0005-0000-0000-000055000000}"/>
    <cellStyle name="Normal 7 2" xfId="86" xr:uid="{00000000-0005-0000-0000-000056000000}"/>
    <cellStyle name="Normal 8 2" xfId="87" xr:uid="{00000000-0005-0000-0000-000057000000}"/>
    <cellStyle name="Pourcentage 2 2" xfId="88" xr:uid="{00000000-0005-0000-0000-000058000000}"/>
    <cellStyle name="Pourcentage 2 3" xfId="89" xr:uid="{00000000-0005-0000-0000-000059000000}"/>
    <cellStyle name="Pourcentage 2 4" xfId="90" xr:uid="{00000000-0005-0000-0000-00005A000000}"/>
    <cellStyle name="Pourcentage 2 5" xfId="91" xr:uid="{00000000-0005-0000-0000-00005B000000}"/>
    <cellStyle name="Pourcentage 2 6" xfId="92" xr:uid="{00000000-0005-0000-0000-00005C000000}"/>
    <cellStyle name="Pourcentage 3 2" xfId="93" xr:uid="{00000000-0005-0000-0000-00005D000000}"/>
    <cellStyle name="Pourcentage 7" xfId="94" xr:uid="{00000000-0005-0000-0000-00005E000000}"/>
    <cellStyle name="Pourcentage 8" xfId="95" xr:uid="{00000000-0005-0000-0000-00005F000000}"/>
  </cellStyles>
  <dxfs count="4">
    <dxf>
      <font>
        <color rgb="FF002060"/>
      </font>
    </dxf>
    <dxf>
      <font>
        <color rgb="FF002060"/>
      </font>
    </dxf>
    <dxf>
      <fill>
        <patternFill>
          <bgColor rgb="FF002060"/>
        </patternFill>
      </fill>
    </dxf>
    <dxf>
      <fill>
        <patternFill>
          <bgColor rgb="FF00206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fmlaLink="'CHAMPS RELAIS'!$B$16" fmlaRange="'CHAMPS RELAIS'!$B$11:$T$14" sel="2" val="0"/>
</file>

<file path=xl/ctrlProps/ctrlProp2.xml><?xml version="1.0" encoding="utf-8"?>
<formControlPr xmlns="http://schemas.microsoft.com/office/spreadsheetml/2009/9/main" objectType="Drop" dropStyle="combo" dx="16" fmlaLink="'CHAMPS RELAIS'!$B$40" fmlaRange="'CHAMPS RELAIS'!$B$23:$F$38" sel="7" val="6"/>
</file>

<file path=xl/ctrlProps/ctrlProp3.xml><?xml version="1.0" encoding="utf-8"?>
<formControlPr xmlns="http://schemas.microsoft.com/office/spreadsheetml/2009/9/main" objectType="Drop" dropStyle="combo" dx="16" fmlaLink="'CHAMPS RELAIS'!$B$54" fmlaRange="'CHAMPS RELAIS'!$B$45:$H$52" sel="1" val="0"/>
</file>

<file path=xl/ctrlProps/ctrlProp4.xml><?xml version="1.0" encoding="utf-8"?>
<formControlPr xmlns="http://schemas.microsoft.com/office/spreadsheetml/2009/9/main" objectType="Drop" dropStyle="combo" dx="16" fmlaLink="'CHAMPS RELAIS'!$B$76" fmlaRange="'CHAMPS RELAIS'!$B$59:$G$74" sel="5" val="0"/>
</file>

<file path=xl/ctrlProps/ctrlProp5.xml><?xml version="1.0" encoding="utf-8"?>
<formControlPr xmlns="http://schemas.microsoft.com/office/spreadsheetml/2009/9/main" objectType="Drop" dropStyle="combo" dx="16" fmlaLink="'CHAMPS RELAIS'!$B$105" fmlaRange="'CHAMPS RELAIS'!$C$88:$G$103" sel="4" val="0"/>
</file>

<file path=xl/ctrlProps/ctrlProp6.xml><?xml version="1.0" encoding="utf-8"?>
<formControlPr xmlns="http://schemas.microsoft.com/office/spreadsheetml/2009/9/main" objectType="Drop" dropStyle="combo" dx="16" fmlaLink="'CHAMPS RELAIS'!$B$128" fmlaRange="'CHAMPS RELAIS'!$B$111:$G$126" sel="4" val="2"/>
</file>

<file path=xl/ctrlProps/ctrlProp7.xml><?xml version="1.0" encoding="utf-8"?>
<formControlPr xmlns="http://schemas.microsoft.com/office/spreadsheetml/2009/9/main" objectType="Drop" dropStyle="combo" dx="16" fmlaLink="'CHAMPS RELAIS'!$B$150" fmlaRange="'CHAMPS RELAIS'!$C$133:$G$148" sel="3" val="0"/>
</file>

<file path=xl/ctrlProps/ctrlProp8.xml><?xml version="1.0" encoding="utf-8"?>
<formControlPr xmlns="http://schemas.microsoft.com/office/spreadsheetml/2009/9/main" objectType="Drop" dropStyle="combo" dx="16" fmlaLink="'CHAMPS RELAIS'!$B$184" fmlaRange="'CHAMPS RELAIS'!$B$167:$G$182" sel="16" val="8"/>
</file>

<file path=xl/ctrlProps/ctrlProp9.xml><?xml version="1.0" encoding="utf-8"?>
<formControlPr xmlns="http://schemas.microsoft.com/office/spreadsheetml/2009/9/main" objectType="Drop" dropStyle="combo" dx="16" fmlaLink="'CHAMPS RELAIS'!$B$207" fmlaRange="'CHAMPS RELAIS'!$C$190:$G$205" noThreeD="1" sel="1" val="0"/>
</file>

<file path=xl/ctrlProps/ctrlProp10.xml><?xml version="1.0" encoding="utf-8"?>
<formControlPr xmlns="http://schemas.microsoft.com/office/spreadsheetml/2009/9/main" objectType="Drop" dropStyle="combo" dx="16" fmlaLink="'CHAMPS DATA'!$D$34" fmlaRange="'CHAMPS DATA'!$E$29:$I$32" noThreeD="1" sel="1" val="0"/>
</file>

<file path=xl/ctrlProps/ctrlProp11.xml><?xml version="1.0" encoding="utf-8"?>
<formControlPr xmlns="http://schemas.microsoft.com/office/spreadsheetml/2009/9/main" objectType="Drop" dropStyle="combo" dx="16" fmlaLink="'CHAMPS DATA'!$B$9" fmlaRange="'CHAMPS DATA'!$C$5:$J$8" noThreeD="1" sel="1" val="0"/>
</file>

<file path=xl/ctrlProps/ctrlProp12.xml><?xml version="1.0" encoding="utf-8"?>
<formControlPr xmlns="http://schemas.microsoft.com/office/spreadsheetml/2009/9/main" objectType="Drop" dropStyle="combo" dx="16" fmlaLink="'CHAMPS DATA'!$B$28" fmlaRange="'CHAMPS DATA'!$D$19:$L$27" noThreeD="1" sel="1" val="0"/>
</file>

<file path=xl/ctrlProps/ctrlProp13.xml><?xml version="1.0" encoding="utf-8"?>
<formControlPr xmlns="http://schemas.microsoft.com/office/spreadsheetml/2009/9/main" objectType="Drop" dropStyle="combo" dx="16" fmlaLink="'CHAMPS DATA'!$D$34" fmlaRange="'CHAMPS DATA'!$E$29:$I$32" noThreeD="1" sel="1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20</xdr:row>
          <xdr:rowOff>0</xdr:rowOff>
        </xdr:from>
        <xdr:to>
          <xdr:col>5</xdr:col>
          <xdr:colOff>361950</xdr:colOff>
          <xdr:row>20</xdr:row>
          <xdr:rowOff>285750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361950</xdr:colOff>
          <xdr:row>22</xdr:row>
          <xdr:rowOff>285750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0</xdr:rowOff>
        </xdr:from>
        <xdr:to>
          <xdr:col>5</xdr:col>
          <xdr:colOff>361950</xdr:colOff>
          <xdr:row>24</xdr:row>
          <xdr:rowOff>295275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0</xdr:rowOff>
        </xdr:from>
        <xdr:to>
          <xdr:col>5</xdr:col>
          <xdr:colOff>361950</xdr:colOff>
          <xdr:row>26</xdr:row>
          <xdr:rowOff>285750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0</xdr:rowOff>
        </xdr:from>
        <xdr:to>
          <xdr:col>5</xdr:col>
          <xdr:colOff>361950</xdr:colOff>
          <xdr:row>28</xdr:row>
          <xdr:rowOff>285750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30</xdr:row>
          <xdr:rowOff>0</xdr:rowOff>
        </xdr:from>
        <xdr:to>
          <xdr:col>5</xdr:col>
          <xdr:colOff>361950</xdr:colOff>
          <xdr:row>30</xdr:row>
          <xdr:rowOff>285750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2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32</xdr:row>
          <xdr:rowOff>0</xdr:rowOff>
        </xdr:from>
        <xdr:to>
          <xdr:col>5</xdr:col>
          <xdr:colOff>361950</xdr:colOff>
          <xdr:row>32</xdr:row>
          <xdr:rowOff>285750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2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34</xdr:row>
          <xdr:rowOff>0</xdr:rowOff>
        </xdr:from>
        <xdr:to>
          <xdr:col>5</xdr:col>
          <xdr:colOff>361950</xdr:colOff>
          <xdr:row>35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2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36</xdr:row>
          <xdr:rowOff>0</xdr:rowOff>
        </xdr:from>
        <xdr:to>
          <xdr:col>5</xdr:col>
          <xdr:colOff>361950</xdr:colOff>
          <xdr:row>36</xdr:row>
          <xdr:rowOff>333375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2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0</xdr:colOff>
          <xdr:row>13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2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0</xdr:rowOff>
        </xdr:from>
        <xdr:to>
          <xdr:col>4</xdr:col>
          <xdr:colOff>0</xdr:colOff>
          <xdr:row>11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2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23</xdr:row>
      <xdr:rowOff>28574</xdr:rowOff>
    </xdr:from>
    <xdr:to>
      <xdr:col>5</xdr:col>
      <xdr:colOff>390525</xdr:colOff>
      <xdr:row>29</xdr:row>
      <xdr:rowOff>85724</xdr:rowOff>
    </xdr:to>
    <xdr:sp macro="" textlink="">
      <xdr:nvSpPr>
        <xdr:cNvPr id="5" name="Arc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10800000">
          <a:off x="923925" y="733424"/>
          <a:ext cx="990600" cy="857250"/>
        </a:xfrm>
        <a:prstGeom prst="arc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4</xdr:col>
      <xdr:colOff>333206</xdr:colOff>
      <xdr:row>77</xdr:row>
      <xdr:rowOff>142835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0191750"/>
          <a:ext cx="1352381" cy="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333206</xdr:colOff>
      <xdr:row>2</xdr:row>
      <xdr:rowOff>95210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85725"/>
          <a:ext cx="1352381" cy="3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1485900</xdr:colOff>
          <xdr:row>8</xdr:row>
          <xdr:rowOff>219075</xdr:rowOff>
        </xdr:from>
        <xdr:to>
          <xdr:col>3</xdr:col>
          <xdr:colOff>0</xdr:colOff>
          <xdr:row>9</xdr:row>
          <xdr:rowOff>219075</xdr:rowOff>
        </xdr:to>
        <xdr:sp macro="" textlink="">
          <xdr:nvSpPr>
            <xdr:cNvPr id="3079" name="Drop Dow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5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7:W207"/>
  <sheetViews>
    <sheetView zoomScaleNormal="100" workbookViewId="0">
      <selection activeCell="P14" sqref="P14"/>
    </sheetView>
  </sheetViews>
  <sheetFormatPr baseColWidth="10" defaultColWidth="11.42578125" defaultRowHeight="11.25" x14ac:dyDescent="0.2"/>
  <cols>
    <col min="1" max="1" width="11.42578125" style="1"/>
    <col min="2" max="2" width="28.5703125" style="1" customWidth="1"/>
    <col min="3" max="7" width="5.7109375" style="1" customWidth="1"/>
    <col min="8" max="8" width="7" style="1" customWidth="1"/>
    <col min="9" max="18" width="5.7109375" style="1" customWidth="1"/>
    <col min="19" max="19" width="24.5703125" style="1" bestFit="1" customWidth="1"/>
    <col min="20" max="20" width="5.5703125" style="1" customWidth="1"/>
    <col min="21" max="22" width="11.42578125" style="1"/>
    <col min="23" max="23" width="28.42578125" style="1" customWidth="1"/>
    <col min="24" max="16384" width="11.42578125" style="1"/>
  </cols>
  <sheetData>
    <row r="7" spans="1:19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9" x14ac:dyDescent="0.2">
      <c r="A8" s="23"/>
      <c r="B8" s="23" t="s">
        <v>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"/>
      <c r="P8" s="2"/>
      <c r="Q8" s="2"/>
      <c r="R8" s="2"/>
    </row>
    <row r="9" spans="1:19" x14ac:dyDescent="0.2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9" x14ac:dyDescent="0.2">
      <c r="B10" s="10" t="s">
        <v>6</v>
      </c>
      <c r="C10" s="10">
        <v>1</v>
      </c>
      <c r="D10" s="10">
        <v>2</v>
      </c>
      <c r="E10" s="10">
        <v>3</v>
      </c>
      <c r="F10" s="10">
        <v>4</v>
      </c>
      <c r="G10" s="10">
        <v>5</v>
      </c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10">
        <v>11</v>
      </c>
      <c r="N10" s="10">
        <v>12</v>
      </c>
      <c r="O10" s="10">
        <v>13</v>
      </c>
      <c r="P10" s="10">
        <v>14</v>
      </c>
      <c r="Q10" s="10">
        <v>15</v>
      </c>
      <c r="R10" s="10">
        <v>16</v>
      </c>
      <c r="S10" s="10">
        <v>17</v>
      </c>
    </row>
    <row r="11" spans="1:19" x14ac:dyDescent="0.2">
      <c r="A11" s="1">
        <v>1</v>
      </c>
      <c r="B11" s="10" t="s">
        <v>0</v>
      </c>
      <c r="C11" s="11">
        <v>16</v>
      </c>
      <c r="D11" s="11">
        <v>18</v>
      </c>
      <c r="E11" s="11">
        <v>20</v>
      </c>
      <c r="F11" s="11">
        <v>22</v>
      </c>
      <c r="G11" s="11">
        <v>24</v>
      </c>
      <c r="H11" s="11">
        <v>26</v>
      </c>
      <c r="I11" s="11">
        <v>28</v>
      </c>
      <c r="J11" s="11">
        <v>30</v>
      </c>
      <c r="K11" s="11">
        <v>32</v>
      </c>
      <c r="L11" s="11">
        <v>34</v>
      </c>
      <c r="M11" s="11">
        <v>36</v>
      </c>
      <c r="N11" s="11">
        <v>40</v>
      </c>
      <c r="O11" s="11">
        <v>44</v>
      </c>
      <c r="P11" s="11">
        <v>48</v>
      </c>
      <c r="Q11" s="11">
        <v>52</v>
      </c>
      <c r="R11" s="11">
        <v>56</v>
      </c>
      <c r="S11" s="11" t="str">
        <f>CONCATENATE(C11," A - ",R11," A")</f>
        <v>16 A - 56 A</v>
      </c>
    </row>
    <row r="12" spans="1:19" x14ac:dyDescent="0.2">
      <c r="A12" s="1">
        <v>2</v>
      </c>
      <c r="B12" s="10" t="s">
        <v>1</v>
      </c>
      <c r="C12" s="4">
        <v>32</v>
      </c>
      <c r="D12" s="4">
        <v>36</v>
      </c>
      <c r="E12" s="4">
        <v>40</v>
      </c>
      <c r="F12" s="4">
        <v>44</v>
      </c>
      <c r="G12" s="4">
        <v>48</v>
      </c>
      <c r="H12" s="4">
        <v>52</v>
      </c>
      <c r="I12" s="4">
        <v>56</v>
      </c>
      <c r="J12" s="4">
        <v>60</v>
      </c>
      <c r="K12" s="4">
        <v>64</v>
      </c>
      <c r="L12" s="4">
        <v>68</v>
      </c>
      <c r="M12" s="4">
        <v>72</v>
      </c>
      <c r="N12" s="4">
        <v>80</v>
      </c>
      <c r="O12" s="4">
        <v>88</v>
      </c>
      <c r="P12" s="4">
        <v>96</v>
      </c>
      <c r="Q12" s="4">
        <v>104</v>
      </c>
      <c r="R12" s="4">
        <v>112</v>
      </c>
      <c r="S12" s="4" t="str">
        <f>CONCATENATE(C12," A - ",R12," A")</f>
        <v>32 A - 112 A</v>
      </c>
    </row>
    <row r="13" spans="1:19" x14ac:dyDescent="0.2">
      <c r="A13" s="1">
        <v>3</v>
      </c>
      <c r="B13" s="10" t="s">
        <v>2</v>
      </c>
      <c r="C13" s="4">
        <v>64</v>
      </c>
      <c r="D13" s="4">
        <v>72</v>
      </c>
      <c r="E13" s="4">
        <v>80</v>
      </c>
      <c r="F13" s="4">
        <v>88</v>
      </c>
      <c r="G13" s="4">
        <v>96</v>
      </c>
      <c r="H13" s="4">
        <v>104</v>
      </c>
      <c r="I13" s="4">
        <v>112</v>
      </c>
      <c r="J13" s="4">
        <v>120</v>
      </c>
      <c r="K13" s="4">
        <v>128</v>
      </c>
      <c r="L13" s="4">
        <v>136</v>
      </c>
      <c r="M13" s="4">
        <v>144</v>
      </c>
      <c r="N13" s="4">
        <v>160</v>
      </c>
      <c r="O13" s="4">
        <v>176</v>
      </c>
      <c r="P13" s="4">
        <v>192</v>
      </c>
      <c r="Q13" s="4">
        <v>208</v>
      </c>
      <c r="R13" s="4">
        <v>224</v>
      </c>
      <c r="S13" s="4" t="str">
        <f>CONCATENATE(C13," A - ",R13," A")</f>
        <v>64 A - 224 A</v>
      </c>
    </row>
    <row r="14" spans="1:19" x14ac:dyDescent="0.2">
      <c r="A14" s="1">
        <v>4</v>
      </c>
      <c r="B14" s="10" t="s">
        <v>3</v>
      </c>
      <c r="C14" s="4">
        <v>128</v>
      </c>
      <c r="D14" s="4">
        <v>144</v>
      </c>
      <c r="E14" s="4">
        <v>160</v>
      </c>
      <c r="F14" s="4">
        <v>176</v>
      </c>
      <c r="G14" s="4">
        <v>192</v>
      </c>
      <c r="H14" s="4">
        <v>208</v>
      </c>
      <c r="I14" s="4">
        <v>224</v>
      </c>
      <c r="J14" s="4">
        <v>240</v>
      </c>
      <c r="K14" s="4">
        <v>256</v>
      </c>
      <c r="L14" s="4">
        <v>272</v>
      </c>
      <c r="M14" s="4">
        <v>288</v>
      </c>
      <c r="N14" s="4">
        <v>320</v>
      </c>
      <c r="O14" s="4">
        <v>352</v>
      </c>
      <c r="P14" s="4">
        <v>384</v>
      </c>
      <c r="Q14" s="4">
        <v>416</v>
      </c>
      <c r="R14" s="4">
        <v>448</v>
      </c>
      <c r="S14" s="4" t="str">
        <f>CONCATENATE(C14," A - ",R14," A")</f>
        <v>128 A - 448 A</v>
      </c>
    </row>
    <row r="16" spans="1:19" x14ac:dyDescent="0.2">
      <c r="B16" s="7">
        <v>2</v>
      </c>
      <c r="C16" s="8">
        <f>VLOOKUP($B$16,$A$11:$R$14,3,FALSE)</f>
        <v>32</v>
      </c>
      <c r="D16" s="8">
        <f>VLOOKUP($B$16,$A$11:$R$14,4,FALSE)</f>
        <v>36</v>
      </c>
      <c r="E16" s="8">
        <f>VLOOKUP($B$16,$A$11:$R$14,5,FALSE)</f>
        <v>40</v>
      </c>
      <c r="F16" s="8">
        <f>VLOOKUP($B$16,$A$11:$R$14,6,FALSE)</f>
        <v>44</v>
      </c>
      <c r="G16" s="8">
        <f>VLOOKUP($B$16,$A$11:$R$14,7,FALSE)</f>
        <v>48</v>
      </c>
      <c r="H16" s="8">
        <f>VLOOKUP($B$16,$A$11:$R$14,8,FALSE)</f>
        <v>52</v>
      </c>
      <c r="I16" s="8">
        <f>VLOOKUP($B$16,$A$11:$R$14,9,FALSE)</f>
        <v>56</v>
      </c>
      <c r="J16" s="8">
        <f>VLOOKUP($B$16,$A$11:$R$14,10,FALSE)</f>
        <v>60</v>
      </c>
      <c r="K16" s="8">
        <f>VLOOKUP($B$16,$A$11:$R$14,11,FALSE)</f>
        <v>64</v>
      </c>
      <c r="L16" s="8">
        <f>VLOOKUP($B$16,$A$11:$R$14,12,FALSE)</f>
        <v>68</v>
      </c>
      <c r="M16" s="8">
        <f>VLOOKUP($B$16,$A$11:$R$14,13,FALSE)</f>
        <v>72</v>
      </c>
      <c r="N16" s="8">
        <f>VLOOKUP($B$16,$A$11:$R$14,14,FALSE)</f>
        <v>80</v>
      </c>
      <c r="O16" s="8">
        <f>VLOOKUP($B$16,$A$11:$R$14,15,FALSE)</f>
        <v>88</v>
      </c>
      <c r="P16" s="8">
        <f>VLOOKUP($B$16,$A$11:$R$14,16,FALSE)</f>
        <v>96</v>
      </c>
      <c r="Q16" s="8">
        <f>VLOOKUP($B$16,$A$11:$R$14,17,FALSE)</f>
        <v>104</v>
      </c>
      <c r="R16" s="8">
        <f>VLOOKUP($B$16,$A$11:$R$14,18,FALSE)</f>
        <v>112</v>
      </c>
      <c r="S16" s="8" t="str">
        <f>VLOOKUP($B$16,$A$11:$S$14,19,FALSE)</f>
        <v>32 A - 112 A</v>
      </c>
    </row>
    <row r="17" spans="1:18" x14ac:dyDescent="0.2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3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"/>
      <c r="P20" s="2"/>
      <c r="Q20" s="2"/>
      <c r="R20" s="2"/>
    </row>
    <row r="22" spans="1:18" x14ac:dyDescent="0.2">
      <c r="B22" s="10" t="s">
        <v>7</v>
      </c>
      <c r="C22" s="10">
        <v>1</v>
      </c>
      <c r="D22" s="10">
        <v>2</v>
      </c>
      <c r="E22" s="10">
        <v>3</v>
      </c>
      <c r="F22" s="10">
        <v>4</v>
      </c>
    </row>
    <row r="23" spans="1:18" x14ac:dyDescent="0.2">
      <c r="A23" s="1">
        <v>1</v>
      </c>
      <c r="B23" s="10">
        <f>C16</f>
        <v>32</v>
      </c>
      <c r="C23" s="11" t="s">
        <v>4</v>
      </c>
      <c r="D23" s="11" t="s">
        <v>4</v>
      </c>
      <c r="E23" s="11" t="s">
        <v>4</v>
      </c>
      <c r="F23" s="11" t="s">
        <v>4</v>
      </c>
      <c r="G23" s="5">
        <f>B23</f>
        <v>32</v>
      </c>
    </row>
    <row r="24" spans="1:18" x14ac:dyDescent="0.2">
      <c r="A24" s="1">
        <v>2</v>
      </c>
      <c r="B24" s="10">
        <f>D16</f>
        <v>36</v>
      </c>
      <c r="C24" s="4" t="s">
        <v>5</v>
      </c>
      <c r="D24" s="4" t="s">
        <v>4</v>
      </c>
      <c r="E24" s="4" t="s">
        <v>4</v>
      </c>
      <c r="F24" s="4" t="s">
        <v>4</v>
      </c>
      <c r="G24" s="5">
        <f t="shared" ref="G24:G38" si="0">B24</f>
        <v>36</v>
      </c>
    </row>
    <row r="25" spans="1:18" x14ac:dyDescent="0.2">
      <c r="A25" s="1">
        <v>3</v>
      </c>
      <c r="B25" s="10">
        <f>E16</f>
        <v>40</v>
      </c>
      <c r="C25" s="4" t="s">
        <v>4</v>
      </c>
      <c r="D25" s="4" t="s">
        <v>5</v>
      </c>
      <c r="E25" s="4" t="s">
        <v>4</v>
      </c>
      <c r="F25" s="4" t="s">
        <v>4</v>
      </c>
      <c r="G25" s="5">
        <f t="shared" si="0"/>
        <v>40</v>
      </c>
    </row>
    <row r="26" spans="1:18" x14ac:dyDescent="0.2">
      <c r="A26" s="1">
        <v>4</v>
      </c>
      <c r="B26" s="10">
        <f>F16</f>
        <v>44</v>
      </c>
      <c r="C26" s="4" t="s">
        <v>5</v>
      </c>
      <c r="D26" s="4" t="s">
        <v>5</v>
      </c>
      <c r="E26" s="4" t="s">
        <v>4</v>
      </c>
      <c r="F26" s="4" t="s">
        <v>4</v>
      </c>
      <c r="G26" s="5">
        <f t="shared" si="0"/>
        <v>44</v>
      </c>
    </row>
    <row r="27" spans="1:18" x14ac:dyDescent="0.2">
      <c r="A27" s="1">
        <v>5</v>
      </c>
      <c r="B27" s="10">
        <f>G16</f>
        <v>48</v>
      </c>
      <c r="C27" s="4" t="s">
        <v>4</v>
      </c>
      <c r="D27" s="4" t="s">
        <v>4</v>
      </c>
      <c r="E27" s="4" t="s">
        <v>5</v>
      </c>
      <c r="F27" s="4" t="s">
        <v>4</v>
      </c>
      <c r="G27" s="5">
        <f t="shared" si="0"/>
        <v>48</v>
      </c>
    </row>
    <row r="28" spans="1:18" x14ac:dyDescent="0.2">
      <c r="A28" s="1">
        <v>6</v>
      </c>
      <c r="B28" s="10">
        <f>H16</f>
        <v>52</v>
      </c>
      <c r="C28" s="4" t="s">
        <v>5</v>
      </c>
      <c r="D28" s="4" t="s">
        <v>4</v>
      </c>
      <c r="E28" s="4" t="s">
        <v>5</v>
      </c>
      <c r="F28" s="4" t="s">
        <v>4</v>
      </c>
      <c r="G28" s="5">
        <f t="shared" si="0"/>
        <v>52</v>
      </c>
    </row>
    <row r="29" spans="1:18" x14ac:dyDescent="0.2">
      <c r="A29" s="1">
        <v>7</v>
      </c>
      <c r="B29" s="10">
        <f>I16</f>
        <v>56</v>
      </c>
      <c r="C29" s="4" t="s">
        <v>4</v>
      </c>
      <c r="D29" s="4" t="s">
        <v>5</v>
      </c>
      <c r="E29" s="4" t="s">
        <v>5</v>
      </c>
      <c r="F29" s="4" t="s">
        <v>4</v>
      </c>
      <c r="G29" s="5">
        <f t="shared" si="0"/>
        <v>56</v>
      </c>
    </row>
    <row r="30" spans="1:18" x14ac:dyDescent="0.2">
      <c r="A30" s="1">
        <v>8</v>
      </c>
      <c r="B30" s="10">
        <f>J16</f>
        <v>60</v>
      </c>
      <c r="C30" s="4" t="s">
        <v>5</v>
      </c>
      <c r="D30" s="4" t="s">
        <v>5</v>
      </c>
      <c r="E30" s="4" t="s">
        <v>5</v>
      </c>
      <c r="F30" s="4" t="s">
        <v>4</v>
      </c>
      <c r="G30" s="5">
        <f t="shared" si="0"/>
        <v>60</v>
      </c>
    </row>
    <row r="31" spans="1:18" x14ac:dyDescent="0.2">
      <c r="A31" s="1">
        <v>9</v>
      </c>
      <c r="B31" s="10">
        <f>K16</f>
        <v>64</v>
      </c>
      <c r="C31" s="4" t="s">
        <v>4</v>
      </c>
      <c r="D31" s="4" t="s">
        <v>4</v>
      </c>
      <c r="E31" s="4" t="s">
        <v>4</v>
      </c>
      <c r="F31" s="4" t="s">
        <v>5</v>
      </c>
      <c r="G31" s="5">
        <f t="shared" si="0"/>
        <v>64</v>
      </c>
    </row>
    <row r="32" spans="1:18" x14ac:dyDescent="0.2">
      <c r="A32" s="1">
        <v>10</v>
      </c>
      <c r="B32" s="10">
        <f>L16</f>
        <v>68</v>
      </c>
      <c r="C32" s="4" t="s">
        <v>5</v>
      </c>
      <c r="D32" s="4" t="s">
        <v>4</v>
      </c>
      <c r="E32" s="4" t="s">
        <v>4</v>
      </c>
      <c r="F32" s="4" t="s">
        <v>5</v>
      </c>
      <c r="G32" s="5">
        <f t="shared" si="0"/>
        <v>68</v>
      </c>
    </row>
    <row r="33" spans="1:14" x14ac:dyDescent="0.2">
      <c r="A33" s="1">
        <v>11</v>
      </c>
      <c r="B33" s="10">
        <f>M16</f>
        <v>72</v>
      </c>
      <c r="C33" s="4" t="s">
        <v>4</v>
      </c>
      <c r="D33" s="4" t="s">
        <v>5</v>
      </c>
      <c r="E33" s="4" t="s">
        <v>4</v>
      </c>
      <c r="F33" s="4" t="s">
        <v>5</v>
      </c>
      <c r="G33" s="5">
        <f t="shared" si="0"/>
        <v>72</v>
      </c>
    </row>
    <row r="34" spans="1:14" x14ac:dyDescent="0.2">
      <c r="A34" s="1">
        <v>12</v>
      </c>
      <c r="B34" s="10">
        <f>N16</f>
        <v>80</v>
      </c>
      <c r="C34" s="4" t="s">
        <v>5</v>
      </c>
      <c r="D34" s="4" t="s">
        <v>5</v>
      </c>
      <c r="E34" s="4" t="s">
        <v>4</v>
      </c>
      <c r="F34" s="4" t="s">
        <v>5</v>
      </c>
      <c r="G34" s="5">
        <f t="shared" si="0"/>
        <v>80</v>
      </c>
    </row>
    <row r="35" spans="1:14" x14ac:dyDescent="0.2">
      <c r="A35" s="1">
        <v>13</v>
      </c>
      <c r="B35" s="10">
        <f>O16</f>
        <v>88</v>
      </c>
      <c r="C35" s="4" t="s">
        <v>4</v>
      </c>
      <c r="D35" s="4" t="s">
        <v>4</v>
      </c>
      <c r="E35" s="4" t="s">
        <v>5</v>
      </c>
      <c r="F35" s="4" t="s">
        <v>5</v>
      </c>
      <c r="G35" s="5">
        <f t="shared" si="0"/>
        <v>88</v>
      </c>
    </row>
    <row r="36" spans="1:14" x14ac:dyDescent="0.2">
      <c r="A36" s="1">
        <v>14</v>
      </c>
      <c r="B36" s="10">
        <f>P16</f>
        <v>96</v>
      </c>
      <c r="C36" s="4" t="s">
        <v>5</v>
      </c>
      <c r="D36" s="4" t="s">
        <v>4</v>
      </c>
      <c r="E36" s="4" t="s">
        <v>5</v>
      </c>
      <c r="F36" s="4" t="s">
        <v>5</v>
      </c>
      <c r="G36" s="5">
        <f t="shared" si="0"/>
        <v>96</v>
      </c>
    </row>
    <row r="37" spans="1:14" x14ac:dyDescent="0.2">
      <c r="A37" s="1">
        <v>15</v>
      </c>
      <c r="B37" s="10">
        <f>Q16</f>
        <v>104</v>
      </c>
      <c r="C37" s="4" t="s">
        <v>4</v>
      </c>
      <c r="D37" s="4" t="s">
        <v>5</v>
      </c>
      <c r="E37" s="4" t="s">
        <v>5</v>
      </c>
      <c r="F37" s="4" t="s">
        <v>5</v>
      </c>
      <c r="G37" s="5">
        <f t="shared" si="0"/>
        <v>104</v>
      </c>
    </row>
    <row r="38" spans="1:14" x14ac:dyDescent="0.2">
      <c r="A38" s="1">
        <v>16</v>
      </c>
      <c r="B38" s="10">
        <f>R16</f>
        <v>112</v>
      </c>
      <c r="C38" s="4" t="s">
        <v>5</v>
      </c>
      <c r="D38" s="4" t="s">
        <v>5</v>
      </c>
      <c r="E38" s="4" t="s">
        <v>5</v>
      </c>
      <c r="F38" s="4" t="s">
        <v>5</v>
      </c>
      <c r="G38" s="5">
        <f t="shared" si="0"/>
        <v>112</v>
      </c>
    </row>
    <row r="40" spans="1:14" x14ac:dyDescent="0.2">
      <c r="B40" s="7">
        <v>7</v>
      </c>
      <c r="C40" s="8" t="str">
        <f>VLOOKUP($B$40,$A$23:$F$38,3,FALSE)</f>
        <v>OFF</v>
      </c>
      <c r="D40" s="8" t="str">
        <f>VLOOKUP($B$40,$A$23:$F$38,4,FALSE)</f>
        <v>ON</v>
      </c>
      <c r="E40" s="8" t="str">
        <f>VLOOKUP($B$40,$A$23:$F$38,5,FALSE)</f>
        <v>ON</v>
      </c>
      <c r="F40" s="8" t="str">
        <f>VLOOKUP($B$40,$A$23:$F$38,6,FALSE)</f>
        <v>OFF</v>
      </c>
      <c r="G40" s="8">
        <f>VLOOKUP($B$40,$A$23:$G$38,7,FALSE)</f>
        <v>56</v>
      </c>
    </row>
    <row r="43" spans="1:14" x14ac:dyDescent="0.2">
      <c r="A43" s="23"/>
      <c r="B43" s="23" t="s">
        <v>10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5" spans="1:14" x14ac:dyDescent="0.2">
      <c r="A45" s="1">
        <v>1</v>
      </c>
      <c r="B45" s="12" t="s">
        <v>11</v>
      </c>
      <c r="C45" s="5" t="s">
        <v>18</v>
      </c>
      <c r="D45" s="5" t="s">
        <v>4</v>
      </c>
      <c r="E45" s="5" t="s">
        <v>4</v>
      </c>
      <c r="F45" s="5" t="s">
        <v>4</v>
      </c>
      <c r="G45" s="5" t="s">
        <v>4</v>
      </c>
      <c r="H45" s="5">
        <v>1</v>
      </c>
    </row>
    <row r="46" spans="1:14" x14ac:dyDescent="0.2">
      <c r="A46" s="1">
        <v>2</v>
      </c>
      <c r="B46" s="12" t="s">
        <v>12</v>
      </c>
      <c r="C46" s="5" t="s">
        <v>23</v>
      </c>
      <c r="D46" s="5" t="s">
        <v>5</v>
      </c>
      <c r="E46" s="5" t="s">
        <v>4</v>
      </c>
      <c r="F46" s="5" t="s">
        <v>4</v>
      </c>
      <c r="G46" s="5" t="s">
        <v>4</v>
      </c>
      <c r="H46" s="5">
        <v>2</v>
      </c>
    </row>
    <row r="47" spans="1:14" x14ac:dyDescent="0.2">
      <c r="A47" s="1">
        <v>3</v>
      </c>
      <c r="B47" s="12" t="s">
        <v>14</v>
      </c>
      <c r="C47" s="5" t="s">
        <v>22</v>
      </c>
      <c r="D47" s="5" t="s">
        <v>4</v>
      </c>
      <c r="E47" s="5" t="s">
        <v>5</v>
      </c>
      <c r="F47" s="5" t="s">
        <v>4</v>
      </c>
      <c r="G47" s="5" t="s">
        <v>4</v>
      </c>
      <c r="H47" s="5">
        <v>2</v>
      </c>
    </row>
    <row r="48" spans="1:14" x14ac:dyDescent="0.2">
      <c r="A48" s="1">
        <v>4</v>
      </c>
      <c r="B48" s="12" t="s">
        <v>13</v>
      </c>
      <c r="C48" s="5" t="s">
        <v>26</v>
      </c>
      <c r="D48" s="5" t="s">
        <v>5</v>
      </c>
      <c r="E48" s="5" t="s">
        <v>5</v>
      </c>
      <c r="F48" s="5" t="s">
        <v>4</v>
      </c>
      <c r="G48" s="5" t="s">
        <v>4</v>
      </c>
      <c r="H48" s="5">
        <v>2</v>
      </c>
    </row>
    <row r="49" spans="1:14" x14ac:dyDescent="0.2">
      <c r="A49" s="1">
        <v>5</v>
      </c>
      <c r="B49" s="12" t="s">
        <v>21</v>
      </c>
      <c r="C49" s="6" t="s">
        <v>25</v>
      </c>
      <c r="D49" s="5" t="s">
        <v>4</v>
      </c>
      <c r="E49" s="5" t="s">
        <v>4</v>
      </c>
      <c r="F49" s="5" t="s">
        <v>5</v>
      </c>
      <c r="G49" s="5" t="s">
        <v>4</v>
      </c>
      <c r="H49" s="5">
        <v>2</v>
      </c>
    </row>
    <row r="50" spans="1:14" x14ac:dyDescent="0.2">
      <c r="A50" s="1">
        <v>6</v>
      </c>
      <c r="B50" s="12" t="s">
        <v>17</v>
      </c>
      <c r="C50" s="6" t="s">
        <v>24</v>
      </c>
      <c r="D50" s="5" t="s">
        <v>5</v>
      </c>
      <c r="E50" s="5" t="s">
        <v>4</v>
      </c>
      <c r="F50" s="5" t="s">
        <v>5</v>
      </c>
      <c r="G50" s="5" t="s">
        <v>4</v>
      </c>
      <c r="H50" s="5">
        <v>2</v>
      </c>
    </row>
    <row r="51" spans="1:14" x14ac:dyDescent="0.2">
      <c r="A51" s="1">
        <v>7</v>
      </c>
      <c r="B51" s="12" t="s">
        <v>15</v>
      </c>
      <c r="C51" s="6" t="s">
        <v>20</v>
      </c>
      <c r="D51" s="5" t="s">
        <v>4</v>
      </c>
      <c r="E51" s="5" t="s">
        <v>5</v>
      </c>
      <c r="F51" s="5" t="s">
        <v>5</v>
      </c>
      <c r="G51" s="5" t="s">
        <v>4</v>
      </c>
      <c r="H51" s="5">
        <v>2</v>
      </c>
    </row>
    <row r="52" spans="1:14" x14ac:dyDescent="0.2">
      <c r="A52" s="1">
        <v>8</v>
      </c>
      <c r="B52" s="12" t="s">
        <v>16</v>
      </c>
      <c r="C52" s="6" t="s">
        <v>19</v>
      </c>
      <c r="D52" s="5" t="s">
        <v>4</v>
      </c>
      <c r="E52" s="5" t="s">
        <v>5</v>
      </c>
      <c r="F52" s="5" t="s">
        <v>5</v>
      </c>
      <c r="G52" s="5" t="s">
        <v>5</v>
      </c>
      <c r="H52" s="5">
        <v>2</v>
      </c>
    </row>
    <row r="54" spans="1:14" x14ac:dyDescent="0.2">
      <c r="B54" s="7">
        <v>1</v>
      </c>
      <c r="C54" s="8" t="str">
        <f>VLOOKUP($B$54,$A$45:$G$52,3,FALSE)</f>
        <v>DEF</v>
      </c>
      <c r="D54" s="8" t="str">
        <f>VLOOKUP($B$54,$A$45:$G$52,4,FALSE)</f>
        <v>OFF</v>
      </c>
      <c r="E54" s="8" t="str">
        <f>VLOOKUP($B$54,$A$45:$G$52,5,FALSE)</f>
        <v>OFF</v>
      </c>
      <c r="F54" s="8" t="str">
        <f>VLOOKUP($B$54,$A$45:$G$52,6,FALSE)</f>
        <v>OFF</v>
      </c>
      <c r="G54" s="8" t="str">
        <f>VLOOKUP($B$54,$A$45:$G$52,7,FALSE)</f>
        <v>OFF</v>
      </c>
      <c r="H54" s="8">
        <f>VLOOKUP($B$54,$A$45:$H$52,8,FALSE)</f>
        <v>1</v>
      </c>
    </row>
    <row r="57" spans="1:14" x14ac:dyDescent="0.2">
      <c r="A57" s="23"/>
      <c r="B57" s="23" t="s">
        <v>28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9" spans="1:14" x14ac:dyDescent="0.2">
      <c r="A59" s="1">
        <v>1</v>
      </c>
      <c r="B59" s="15" t="str">
        <f t="shared" ref="B59:B73" si="1">CONCATENATE(C59,"  x  Is")</f>
        <v>0,9  x  Is</v>
      </c>
      <c r="C59" s="14">
        <v>0.9</v>
      </c>
      <c r="D59" s="4" t="s">
        <v>4</v>
      </c>
      <c r="E59" s="4" t="s">
        <v>4</v>
      </c>
      <c r="F59" s="4" t="s">
        <v>4</v>
      </c>
      <c r="G59" s="4" t="s">
        <v>4</v>
      </c>
    </row>
    <row r="60" spans="1:14" x14ac:dyDescent="0.2">
      <c r="A60" s="1">
        <v>2</v>
      </c>
      <c r="B60" s="15" t="str">
        <f t="shared" si="1"/>
        <v>0,95  x  Is</v>
      </c>
      <c r="C60" s="14">
        <v>0.95</v>
      </c>
      <c r="D60" s="4" t="s">
        <v>5</v>
      </c>
      <c r="E60" s="4" t="s">
        <v>4</v>
      </c>
      <c r="F60" s="4" t="s">
        <v>4</v>
      </c>
      <c r="G60" s="4" t="s">
        <v>4</v>
      </c>
    </row>
    <row r="61" spans="1:14" x14ac:dyDescent="0.2">
      <c r="A61" s="1">
        <v>3</v>
      </c>
      <c r="B61" s="15" t="str">
        <f t="shared" si="1"/>
        <v>1  x  Is</v>
      </c>
      <c r="C61" s="14">
        <v>1</v>
      </c>
      <c r="D61" s="4" t="s">
        <v>4</v>
      </c>
      <c r="E61" s="4" t="s">
        <v>5</v>
      </c>
      <c r="F61" s="4" t="s">
        <v>4</v>
      </c>
      <c r="G61" s="4" t="s">
        <v>4</v>
      </c>
    </row>
    <row r="62" spans="1:14" x14ac:dyDescent="0.2">
      <c r="A62" s="1">
        <v>4</v>
      </c>
      <c r="B62" s="15" t="str">
        <f t="shared" si="1"/>
        <v>1,05  x  Is</v>
      </c>
      <c r="C62" s="14">
        <v>1.05</v>
      </c>
      <c r="D62" s="4" t="s">
        <v>5</v>
      </c>
      <c r="E62" s="4" t="s">
        <v>5</v>
      </c>
      <c r="F62" s="4" t="s">
        <v>4</v>
      </c>
      <c r="G62" s="4" t="s">
        <v>4</v>
      </c>
    </row>
    <row r="63" spans="1:14" x14ac:dyDescent="0.2">
      <c r="A63" s="1">
        <v>5</v>
      </c>
      <c r="B63" s="15" t="str">
        <f t="shared" si="1"/>
        <v>1,1  x  Is</v>
      </c>
      <c r="C63" s="14">
        <v>1.1000000000000001</v>
      </c>
      <c r="D63" s="4" t="s">
        <v>4</v>
      </c>
      <c r="E63" s="4" t="s">
        <v>4</v>
      </c>
      <c r="F63" s="4" t="s">
        <v>5</v>
      </c>
      <c r="G63" s="4" t="s">
        <v>4</v>
      </c>
    </row>
    <row r="64" spans="1:14" x14ac:dyDescent="0.2">
      <c r="A64" s="1">
        <v>6</v>
      </c>
      <c r="B64" s="15" t="str">
        <f t="shared" si="1"/>
        <v>1,15  x  Is</v>
      </c>
      <c r="C64" s="14">
        <v>1.1499999999999999</v>
      </c>
      <c r="D64" s="4" t="s">
        <v>5</v>
      </c>
      <c r="E64" s="4" t="s">
        <v>4</v>
      </c>
      <c r="F64" s="4" t="s">
        <v>5</v>
      </c>
      <c r="G64" s="4" t="s">
        <v>4</v>
      </c>
    </row>
    <row r="65" spans="1:14" x14ac:dyDescent="0.2">
      <c r="A65" s="1">
        <v>7</v>
      </c>
      <c r="B65" s="15" t="str">
        <f t="shared" si="1"/>
        <v>1,2  x  Is</v>
      </c>
      <c r="C65" s="14">
        <v>1.2</v>
      </c>
      <c r="D65" s="4" t="s">
        <v>4</v>
      </c>
      <c r="E65" s="4" t="s">
        <v>5</v>
      </c>
      <c r="F65" s="4" t="s">
        <v>5</v>
      </c>
      <c r="G65" s="4" t="s">
        <v>4</v>
      </c>
    </row>
    <row r="66" spans="1:14" x14ac:dyDescent="0.2">
      <c r="A66" s="1">
        <v>8</v>
      </c>
      <c r="B66" s="15" t="str">
        <f t="shared" si="1"/>
        <v>1,3  x  Is</v>
      </c>
      <c r="C66" s="14">
        <v>1.3</v>
      </c>
      <c r="D66" s="4" t="s">
        <v>5</v>
      </c>
      <c r="E66" s="4" t="s">
        <v>5</v>
      </c>
      <c r="F66" s="4" t="s">
        <v>5</v>
      </c>
      <c r="G66" s="4" t="s">
        <v>4</v>
      </c>
    </row>
    <row r="67" spans="1:14" x14ac:dyDescent="0.2">
      <c r="A67" s="1">
        <v>9</v>
      </c>
      <c r="B67" s="15" t="str">
        <f t="shared" si="1"/>
        <v>1,4  x  Is</v>
      </c>
      <c r="C67" s="14">
        <v>1.4</v>
      </c>
      <c r="D67" s="4" t="s">
        <v>4</v>
      </c>
      <c r="E67" s="4" t="s">
        <v>4</v>
      </c>
      <c r="F67" s="4" t="s">
        <v>4</v>
      </c>
      <c r="G67" s="4" t="s">
        <v>5</v>
      </c>
    </row>
    <row r="68" spans="1:14" x14ac:dyDescent="0.2">
      <c r="A68" s="1">
        <v>10</v>
      </c>
      <c r="B68" s="15" t="str">
        <f t="shared" si="1"/>
        <v>1,5  x  Is</v>
      </c>
      <c r="C68" s="14">
        <v>1.5</v>
      </c>
      <c r="D68" s="4" t="s">
        <v>5</v>
      </c>
      <c r="E68" s="4" t="s">
        <v>4</v>
      </c>
      <c r="F68" s="4" t="s">
        <v>4</v>
      </c>
      <c r="G68" s="4" t="s">
        <v>5</v>
      </c>
    </row>
    <row r="69" spans="1:14" x14ac:dyDescent="0.2">
      <c r="A69" s="1">
        <v>11</v>
      </c>
      <c r="B69" s="15" t="str">
        <f t="shared" si="1"/>
        <v>1,6  x  Is</v>
      </c>
      <c r="C69" s="14">
        <v>1.6</v>
      </c>
      <c r="D69" s="4" t="s">
        <v>4</v>
      </c>
      <c r="E69" s="4" t="s">
        <v>5</v>
      </c>
      <c r="F69" s="4" t="s">
        <v>4</v>
      </c>
      <c r="G69" s="4" t="s">
        <v>5</v>
      </c>
    </row>
    <row r="70" spans="1:14" x14ac:dyDescent="0.2">
      <c r="A70" s="1">
        <v>12</v>
      </c>
      <c r="B70" s="15" t="str">
        <f t="shared" si="1"/>
        <v>1,8  x  Is</v>
      </c>
      <c r="C70" s="14">
        <v>1.8</v>
      </c>
      <c r="D70" s="4" t="s">
        <v>5</v>
      </c>
      <c r="E70" s="4" t="s">
        <v>5</v>
      </c>
      <c r="F70" s="4" t="s">
        <v>4</v>
      </c>
      <c r="G70" s="4" t="s">
        <v>5</v>
      </c>
    </row>
    <row r="71" spans="1:14" x14ac:dyDescent="0.2">
      <c r="A71" s="1">
        <v>13</v>
      </c>
      <c r="B71" s="15" t="str">
        <f t="shared" si="1"/>
        <v>2  x  Is</v>
      </c>
      <c r="C71" s="14">
        <v>2</v>
      </c>
      <c r="D71" s="4" t="s">
        <v>4</v>
      </c>
      <c r="E71" s="4" t="s">
        <v>4</v>
      </c>
      <c r="F71" s="4" t="s">
        <v>5</v>
      </c>
      <c r="G71" s="4" t="s">
        <v>5</v>
      </c>
    </row>
    <row r="72" spans="1:14" x14ac:dyDescent="0.2">
      <c r="A72" s="1">
        <v>14</v>
      </c>
      <c r="B72" s="15" t="str">
        <f t="shared" si="1"/>
        <v>2,25  x  Is</v>
      </c>
      <c r="C72" s="14">
        <v>2.25</v>
      </c>
      <c r="D72" s="4" t="s">
        <v>5</v>
      </c>
      <c r="E72" s="4" t="s">
        <v>4</v>
      </c>
      <c r="F72" s="4" t="s">
        <v>5</v>
      </c>
      <c r="G72" s="4" t="s">
        <v>5</v>
      </c>
    </row>
    <row r="73" spans="1:14" x14ac:dyDescent="0.2">
      <c r="A73" s="1">
        <v>15</v>
      </c>
      <c r="B73" s="15" t="str">
        <f t="shared" si="1"/>
        <v>2,5  x  Is</v>
      </c>
      <c r="C73" s="14">
        <v>2.5</v>
      </c>
      <c r="D73" s="4" t="s">
        <v>4</v>
      </c>
      <c r="E73" s="4" t="s">
        <v>5</v>
      </c>
      <c r="F73" s="4" t="s">
        <v>5</v>
      </c>
      <c r="G73" s="4" t="s">
        <v>5</v>
      </c>
    </row>
    <row r="74" spans="1:14" x14ac:dyDescent="0.2">
      <c r="A74" s="1">
        <v>16</v>
      </c>
      <c r="B74" s="10" t="str">
        <f>C74</f>
        <v>Exit</v>
      </c>
      <c r="C74" s="4" t="s">
        <v>27</v>
      </c>
      <c r="D74" s="4" t="s">
        <v>5</v>
      </c>
      <c r="E74" s="4" t="s">
        <v>5</v>
      </c>
      <c r="F74" s="4" t="s">
        <v>5</v>
      </c>
      <c r="G74" s="4" t="s">
        <v>5</v>
      </c>
    </row>
    <row r="76" spans="1:14" x14ac:dyDescent="0.2">
      <c r="B76" s="7">
        <v>5</v>
      </c>
      <c r="C76" s="8">
        <f>VLOOKUP($B$76,$A$59:$G$74,3,FALSE)</f>
        <v>1.1000000000000001</v>
      </c>
      <c r="D76" s="8" t="str">
        <f>VLOOKUP($B$76,$A$59:$G$74,4,FALSE)</f>
        <v>OFF</v>
      </c>
      <c r="E76" s="8" t="str">
        <f>VLOOKUP($B$76,$A$59:$G$74,5,FALSE)</f>
        <v>OFF</v>
      </c>
      <c r="F76" s="8" t="str">
        <f>VLOOKUP($B$76,$A$59:$G$74,6,FALSE)</f>
        <v>ON</v>
      </c>
      <c r="G76" s="8" t="str">
        <f>VLOOKUP($B$76,$A$59:$G$74,7,FALSE)</f>
        <v>OFF</v>
      </c>
      <c r="H76" s="3">
        <f>C76*$G$40</f>
        <v>61.600000000000009</v>
      </c>
    </row>
    <row r="78" spans="1:14" x14ac:dyDescent="0.2">
      <c r="A78" s="22"/>
      <c r="B78" s="23" t="s">
        <v>29</v>
      </c>
      <c r="C78" s="23"/>
      <c r="D78" s="23"/>
      <c r="E78" s="23"/>
      <c r="F78" s="22"/>
      <c r="G78" s="22"/>
      <c r="H78" s="22"/>
      <c r="I78" s="22"/>
      <c r="J78" s="22"/>
      <c r="K78" s="22"/>
      <c r="L78" s="22"/>
      <c r="M78" s="22"/>
      <c r="N78" s="22"/>
    </row>
    <row r="81" spans="1:23" x14ac:dyDescent="0.2">
      <c r="C81" s="10">
        <v>1</v>
      </c>
      <c r="D81" s="10">
        <v>2</v>
      </c>
      <c r="E81" s="10">
        <v>3</v>
      </c>
      <c r="F81" s="10">
        <v>4</v>
      </c>
      <c r="G81" s="10">
        <v>5</v>
      </c>
      <c r="H81" s="10">
        <v>6</v>
      </c>
      <c r="I81" s="10">
        <v>7</v>
      </c>
      <c r="J81" s="10">
        <v>8</v>
      </c>
      <c r="K81" s="10">
        <v>9</v>
      </c>
      <c r="L81" s="10">
        <v>10</v>
      </c>
      <c r="M81" s="10">
        <v>11</v>
      </c>
      <c r="N81" s="10">
        <v>12</v>
      </c>
      <c r="O81" s="10">
        <v>13</v>
      </c>
      <c r="P81" s="10">
        <v>14</v>
      </c>
      <c r="Q81" s="10">
        <v>15</v>
      </c>
      <c r="R81" s="10">
        <v>16</v>
      </c>
      <c r="S81" s="10">
        <v>17</v>
      </c>
      <c r="T81" s="10">
        <v>18</v>
      </c>
      <c r="U81" s="10">
        <v>19</v>
      </c>
      <c r="V81" s="10">
        <v>20</v>
      </c>
    </row>
    <row r="82" spans="1:23" x14ac:dyDescent="0.2">
      <c r="A82" s="1">
        <v>1</v>
      </c>
      <c r="B82" s="12" t="s">
        <v>11</v>
      </c>
      <c r="C82" s="5">
        <v>0.04</v>
      </c>
      <c r="D82" s="5">
        <v>0.3</v>
      </c>
      <c r="E82" s="5">
        <v>0.6</v>
      </c>
      <c r="F82" s="5">
        <v>1</v>
      </c>
      <c r="G82" s="5">
        <v>2</v>
      </c>
      <c r="H82" s="5">
        <v>3</v>
      </c>
      <c r="I82" s="5">
        <v>4</v>
      </c>
      <c r="J82" s="5">
        <v>6</v>
      </c>
      <c r="K82" s="5">
        <v>8</v>
      </c>
      <c r="L82" s="5">
        <v>10</v>
      </c>
      <c r="M82" s="5">
        <v>15</v>
      </c>
      <c r="N82" s="5">
        <v>30</v>
      </c>
      <c r="O82" s="5">
        <v>60</v>
      </c>
      <c r="P82" s="5">
        <v>120</v>
      </c>
      <c r="Q82" s="5">
        <v>210</v>
      </c>
      <c r="R82" s="5">
        <v>300</v>
      </c>
      <c r="S82" s="5" t="s">
        <v>140</v>
      </c>
      <c r="T82" s="1" t="s">
        <v>39</v>
      </c>
      <c r="U82" s="1" t="s">
        <v>41</v>
      </c>
      <c r="W82" s="1" t="s">
        <v>141</v>
      </c>
    </row>
    <row r="83" spans="1:23" x14ac:dyDescent="0.2">
      <c r="A83" s="1">
        <v>2</v>
      </c>
      <c r="B83" s="12" t="s">
        <v>30</v>
      </c>
      <c r="C83" s="5">
        <v>0.05</v>
      </c>
      <c r="D83" s="5">
        <v>0.1</v>
      </c>
      <c r="E83" s="5">
        <v>0.2</v>
      </c>
      <c r="F83" s="5">
        <v>0.3</v>
      </c>
      <c r="G83" s="5">
        <v>0.4</v>
      </c>
      <c r="H83" s="5">
        <v>0.5</v>
      </c>
      <c r="I83" s="5">
        <v>0.6</v>
      </c>
      <c r="J83" s="5">
        <v>0.8</v>
      </c>
      <c r="K83" s="5">
        <v>1</v>
      </c>
      <c r="L83" s="5">
        <v>2</v>
      </c>
      <c r="M83" s="5">
        <v>3</v>
      </c>
      <c r="N83" s="5">
        <v>4</v>
      </c>
      <c r="O83" s="5">
        <v>5</v>
      </c>
      <c r="P83" s="5">
        <v>6</v>
      </c>
      <c r="Q83" s="5">
        <v>8</v>
      </c>
      <c r="R83" s="5">
        <v>10</v>
      </c>
      <c r="S83" s="5" t="s">
        <v>139</v>
      </c>
      <c r="T83" s="1" t="s">
        <v>40</v>
      </c>
      <c r="U83" s="1" t="s">
        <v>36</v>
      </c>
      <c r="V83" s="1" t="s">
        <v>32</v>
      </c>
      <c r="W83" s="1" t="s">
        <v>142</v>
      </c>
    </row>
    <row r="85" spans="1:23" x14ac:dyDescent="0.2">
      <c r="B85" s="7">
        <f>$H$54</f>
        <v>1</v>
      </c>
      <c r="C85" s="6">
        <f>VLOOKUP($B$85,$A$82:$R$83,3,FALSE)</f>
        <v>0.04</v>
      </c>
      <c r="D85" s="6">
        <f>VLOOKUP($B$85,$A$82:$R$83,4,FALSE)</f>
        <v>0.3</v>
      </c>
      <c r="E85" s="6">
        <f>VLOOKUP($B$85,$A$82:$R$83,5,FALSE)</f>
        <v>0.6</v>
      </c>
      <c r="F85" s="6">
        <f>VLOOKUP($B$85,$A$82:$R$83,6,FALSE)</f>
        <v>1</v>
      </c>
      <c r="G85" s="6">
        <f>VLOOKUP($B$85,$A$82:$R$83,7,FALSE)</f>
        <v>2</v>
      </c>
      <c r="H85" s="6">
        <f>VLOOKUP($B$85,$A$82:$R$83,8,FALSE)</f>
        <v>3</v>
      </c>
      <c r="I85" s="6">
        <f>VLOOKUP($B$85,$A$82:$R$83,9,FALSE)</f>
        <v>4</v>
      </c>
      <c r="J85" s="6">
        <f>VLOOKUP($B$85,$A$82:$R$83,10,FALSE)</f>
        <v>6</v>
      </c>
      <c r="K85" s="6">
        <f>VLOOKUP($B$85,$A$82:$R$83,11,FALSE)</f>
        <v>8</v>
      </c>
      <c r="L85" s="6">
        <f>VLOOKUP($B$85,$A$82:$R$83,12,FALSE)</f>
        <v>10</v>
      </c>
      <c r="M85" s="6">
        <f>VLOOKUP($B$85,$A$82:$R$83,13,FALSE)</f>
        <v>15</v>
      </c>
      <c r="N85" s="6">
        <f>VLOOKUP($B$85,$A$82:$R$83,14,FALSE)</f>
        <v>30</v>
      </c>
      <c r="O85" s="6">
        <f>VLOOKUP($B$85,$A$82:$R$83,15,FALSE)</f>
        <v>60</v>
      </c>
      <c r="P85" s="6">
        <f>VLOOKUP($B$85,$A$82:$R$83,16,FALSE)</f>
        <v>120</v>
      </c>
      <c r="Q85" s="6">
        <f>VLOOKUP($B$85,$A$82:$R$83,17,FALSE)</f>
        <v>210</v>
      </c>
      <c r="R85" s="6">
        <f>VLOOKUP($B$85,$A$82:$T$83,18,FALSE)</f>
        <v>300</v>
      </c>
      <c r="S85" s="6" t="str">
        <f>VLOOKUP($B$85,$A$82:$T$83,19,FALSE)</f>
        <v>TEMPORISATION DECLENCHEMENT</v>
      </c>
      <c r="T85" s="6" t="str">
        <f>VLOOKUP($B$85,$A$82:$T$83,20,FALSE)</f>
        <v>t &gt;</v>
      </c>
      <c r="U85" s="6" t="str">
        <f>VLOOKUP($B$85,$A$82:$U$83,21,FALSE)</f>
        <v>sec</v>
      </c>
      <c r="V85" s="6">
        <f>VLOOKUP($B$85,$A$82:$V$83,22,FALSE)</f>
        <v>0</v>
      </c>
      <c r="W85" s="6" t="str">
        <f>VLOOKUP($B$85,$A$82:$W$83,23,FALSE)</f>
        <v>SEUIL SURCHARGE POUR DEF</v>
      </c>
    </row>
    <row r="87" spans="1:23" x14ac:dyDescent="0.2">
      <c r="B87" s="13" t="s">
        <v>31</v>
      </c>
      <c r="C87" s="10">
        <v>1</v>
      </c>
      <c r="D87" s="10">
        <v>2</v>
      </c>
      <c r="E87" s="10">
        <v>3</v>
      </c>
      <c r="F87" s="10">
        <v>4</v>
      </c>
      <c r="G87" s="10">
        <v>5</v>
      </c>
    </row>
    <row r="88" spans="1:23" x14ac:dyDescent="0.2">
      <c r="A88" s="1">
        <v>1</v>
      </c>
      <c r="B88" s="10" t="str">
        <f>$S$85</f>
        <v>TEMPORISATION DECLENCHEMENT</v>
      </c>
      <c r="C88" s="5">
        <f>C85</f>
        <v>0.04</v>
      </c>
      <c r="D88" s="4" t="s">
        <v>4</v>
      </c>
      <c r="E88" s="4" t="s">
        <v>4</v>
      </c>
      <c r="F88" s="4" t="s">
        <v>4</v>
      </c>
      <c r="G88" s="4" t="s">
        <v>4</v>
      </c>
    </row>
    <row r="89" spans="1:23" x14ac:dyDescent="0.2">
      <c r="A89" s="1">
        <v>2</v>
      </c>
      <c r="B89" s="10" t="str">
        <f t="shared" ref="B89:B103" si="2">$S$85</f>
        <v>TEMPORISATION DECLENCHEMENT</v>
      </c>
      <c r="C89" s="5">
        <f>D85</f>
        <v>0.3</v>
      </c>
      <c r="D89" s="4" t="s">
        <v>5</v>
      </c>
      <c r="E89" s="4" t="s">
        <v>4</v>
      </c>
      <c r="F89" s="4" t="s">
        <v>4</v>
      </c>
      <c r="G89" s="4" t="s">
        <v>4</v>
      </c>
    </row>
    <row r="90" spans="1:23" x14ac:dyDescent="0.2">
      <c r="A90" s="1">
        <v>3</v>
      </c>
      <c r="B90" s="10" t="str">
        <f t="shared" si="2"/>
        <v>TEMPORISATION DECLENCHEMENT</v>
      </c>
      <c r="C90" s="5">
        <f>E85</f>
        <v>0.6</v>
      </c>
      <c r="D90" s="4" t="s">
        <v>4</v>
      </c>
      <c r="E90" s="4" t="s">
        <v>5</v>
      </c>
      <c r="F90" s="4" t="s">
        <v>4</v>
      </c>
      <c r="G90" s="4" t="s">
        <v>4</v>
      </c>
      <c r="S90" s="1" t="s">
        <v>43</v>
      </c>
    </row>
    <row r="91" spans="1:23" x14ac:dyDescent="0.2">
      <c r="A91" s="1">
        <v>4</v>
      </c>
      <c r="B91" s="10" t="str">
        <f t="shared" si="2"/>
        <v>TEMPORISATION DECLENCHEMENT</v>
      </c>
      <c r="C91" s="5">
        <f>F85</f>
        <v>1</v>
      </c>
      <c r="D91" s="4" t="s">
        <v>5</v>
      </c>
      <c r="E91" s="4" t="s">
        <v>5</v>
      </c>
      <c r="F91" s="4" t="s">
        <v>4</v>
      </c>
      <c r="G91" s="4" t="s">
        <v>4</v>
      </c>
      <c r="S91" s="1" t="s">
        <v>44</v>
      </c>
    </row>
    <row r="92" spans="1:23" x14ac:dyDescent="0.2">
      <c r="A92" s="1">
        <v>5</v>
      </c>
      <c r="B92" s="10" t="str">
        <f t="shared" si="2"/>
        <v>TEMPORISATION DECLENCHEMENT</v>
      </c>
      <c r="C92" s="5">
        <f>G85</f>
        <v>2</v>
      </c>
      <c r="D92" s="4" t="s">
        <v>4</v>
      </c>
      <c r="E92" s="4" t="s">
        <v>4</v>
      </c>
      <c r="F92" s="4" t="s">
        <v>5</v>
      </c>
      <c r="G92" s="4" t="s">
        <v>4</v>
      </c>
      <c r="S92" s="1" t="s">
        <v>45</v>
      </c>
    </row>
    <row r="93" spans="1:23" x14ac:dyDescent="0.2">
      <c r="A93" s="1">
        <v>6</v>
      </c>
      <c r="B93" s="10" t="str">
        <f t="shared" si="2"/>
        <v>TEMPORISATION DECLENCHEMENT</v>
      </c>
      <c r="C93" s="5">
        <f>H85</f>
        <v>3</v>
      </c>
      <c r="D93" s="4" t="s">
        <v>5</v>
      </c>
      <c r="E93" s="4" t="s">
        <v>4</v>
      </c>
      <c r="F93" s="4" t="s">
        <v>5</v>
      </c>
      <c r="G93" s="4" t="s">
        <v>4</v>
      </c>
    </row>
    <row r="94" spans="1:23" x14ac:dyDescent="0.2">
      <c r="A94" s="1">
        <v>7</v>
      </c>
      <c r="B94" s="10" t="str">
        <f t="shared" si="2"/>
        <v>TEMPORISATION DECLENCHEMENT</v>
      </c>
      <c r="C94" s="5">
        <f>I85</f>
        <v>4</v>
      </c>
      <c r="D94" s="4" t="s">
        <v>4</v>
      </c>
      <c r="E94" s="4" t="s">
        <v>5</v>
      </c>
      <c r="F94" s="4" t="s">
        <v>5</v>
      </c>
      <c r="G94" s="4" t="s">
        <v>4</v>
      </c>
    </row>
    <row r="95" spans="1:23" x14ac:dyDescent="0.2">
      <c r="A95" s="1">
        <v>8</v>
      </c>
      <c r="B95" s="10" t="str">
        <f t="shared" si="2"/>
        <v>TEMPORISATION DECLENCHEMENT</v>
      </c>
      <c r="C95" s="5">
        <f>J85</f>
        <v>6</v>
      </c>
      <c r="D95" s="4" t="s">
        <v>5</v>
      </c>
      <c r="E95" s="4" t="s">
        <v>5</v>
      </c>
      <c r="F95" s="4" t="s">
        <v>5</v>
      </c>
      <c r="G95" s="4" t="s">
        <v>4</v>
      </c>
    </row>
    <row r="96" spans="1:23" x14ac:dyDescent="0.2">
      <c r="A96" s="1">
        <v>9</v>
      </c>
      <c r="B96" s="10" t="str">
        <f t="shared" si="2"/>
        <v>TEMPORISATION DECLENCHEMENT</v>
      </c>
      <c r="C96" s="5">
        <f>K85</f>
        <v>8</v>
      </c>
      <c r="D96" s="4" t="s">
        <v>4</v>
      </c>
      <c r="E96" s="4" t="s">
        <v>4</v>
      </c>
      <c r="F96" s="4" t="s">
        <v>4</v>
      </c>
      <c r="G96" s="4" t="s">
        <v>5</v>
      </c>
    </row>
    <row r="97" spans="1:14" x14ac:dyDescent="0.2">
      <c r="A97" s="1">
        <v>10</v>
      </c>
      <c r="B97" s="10" t="str">
        <f t="shared" si="2"/>
        <v>TEMPORISATION DECLENCHEMENT</v>
      </c>
      <c r="C97" s="5">
        <f>L85</f>
        <v>10</v>
      </c>
      <c r="D97" s="4" t="s">
        <v>5</v>
      </c>
      <c r="E97" s="4" t="s">
        <v>4</v>
      </c>
      <c r="F97" s="4" t="s">
        <v>4</v>
      </c>
      <c r="G97" s="4" t="s">
        <v>5</v>
      </c>
    </row>
    <row r="98" spans="1:14" x14ac:dyDescent="0.2">
      <c r="A98" s="1">
        <v>11</v>
      </c>
      <c r="B98" s="10" t="str">
        <f t="shared" si="2"/>
        <v>TEMPORISATION DECLENCHEMENT</v>
      </c>
      <c r="C98" s="5">
        <f>M85</f>
        <v>15</v>
      </c>
      <c r="D98" s="4" t="s">
        <v>4</v>
      </c>
      <c r="E98" s="4" t="s">
        <v>5</v>
      </c>
      <c r="F98" s="4" t="s">
        <v>4</v>
      </c>
      <c r="G98" s="4" t="s">
        <v>5</v>
      </c>
    </row>
    <row r="99" spans="1:14" x14ac:dyDescent="0.2">
      <c r="A99" s="1">
        <v>12</v>
      </c>
      <c r="B99" s="10" t="str">
        <f t="shared" si="2"/>
        <v>TEMPORISATION DECLENCHEMENT</v>
      </c>
      <c r="C99" s="5">
        <f>N85</f>
        <v>30</v>
      </c>
      <c r="D99" s="4" t="s">
        <v>5</v>
      </c>
      <c r="E99" s="4" t="s">
        <v>5</v>
      </c>
      <c r="F99" s="4" t="s">
        <v>4</v>
      </c>
      <c r="G99" s="4" t="s">
        <v>5</v>
      </c>
    </row>
    <row r="100" spans="1:14" x14ac:dyDescent="0.2">
      <c r="A100" s="1">
        <v>13</v>
      </c>
      <c r="B100" s="10" t="str">
        <f t="shared" si="2"/>
        <v>TEMPORISATION DECLENCHEMENT</v>
      </c>
      <c r="C100" s="5">
        <f>O85</f>
        <v>60</v>
      </c>
      <c r="D100" s="4" t="s">
        <v>4</v>
      </c>
      <c r="E100" s="4" t="s">
        <v>4</v>
      </c>
      <c r="F100" s="4" t="s">
        <v>5</v>
      </c>
      <c r="G100" s="4" t="s">
        <v>5</v>
      </c>
    </row>
    <row r="101" spans="1:14" x14ac:dyDescent="0.2">
      <c r="A101" s="1">
        <v>14</v>
      </c>
      <c r="B101" s="10" t="str">
        <f t="shared" si="2"/>
        <v>TEMPORISATION DECLENCHEMENT</v>
      </c>
      <c r="C101" s="5">
        <f>P85</f>
        <v>120</v>
      </c>
      <c r="D101" s="4" t="s">
        <v>5</v>
      </c>
      <c r="E101" s="4" t="s">
        <v>4</v>
      </c>
      <c r="F101" s="4" t="s">
        <v>5</v>
      </c>
      <c r="G101" s="4" t="s">
        <v>5</v>
      </c>
    </row>
    <row r="102" spans="1:14" x14ac:dyDescent="0.2">
      <c r="A102" s="1">
        <v>15</v>
      </c>
      <c r="B102" s="10" t="str">
        <f t="shared" si="2"/>
        <v>TEMPORISATION DECLENCHEMENT</v>
      </c>
      <c r="C102" s="5">
        <f>Q85</f>
        <v>210</v>
      </c>
      <c r="D102" s="4" t="s">
        <v>4</v>
      </c>
      <c r="E102" s="4" t="s">
        <v>5</v>
      </c>
      <c r="F102" s="4" t="s">
        <v>5</v>
      </c>
      <c r="G102" s="4" t="s">
        <v>5</v>
      </c>
    </row>
    <row r="103" spans="1:14" x14ac:dyDescent="0.2">
      <c r="A103" s="1">
        <v>16</v>
      </c>
      <c r="B103" s="10" t="str">
        <f t="shared" si="2"/>
        <v>TEMPORISATION DECLENCHEMENT</v>
      </c>
      <c r="C103" s="5">
        <f>R85</f>
        <v>300</v>
      </c>
      <c r="D103" s="4" t="s">
        <v>5</v>
      </c>
      <c r="E103" s="4" t="s">
        <v>5</v>
      </c>
      <c r="F103" s="4" t="s">
        <v>5</v>
      </c>
      <c r="G103" s="4" t="s">
        <v>5</v>
      </c>
    </row>
    <row r="105" spans="1:14" x14ac:dyDescent="0.2">
      <c r="B105" s="7">
        <v>4</v>
      </c>
      <c r="C105" s="6">
        <f>VLOOKUP($B$105,$A$88:$H$103,3,FALSE)</f>
        <v>1</v>
      </c>
      <c r="D105" s="6" t="str">
        <f>VLOOKUP($B$105,$A$88:$H$103,4,FALSE)</f>
        <v>ON</v>
      </c>
      <c r="E105" s="6" t="str">
        <f>VLOOKUP($B$105,$A$88:$H$103,5,FALSE)</f>
        <v>ON</v>
      </c>
      <c r="F105" s="6" t="str">
        <f>VLOOKUP($B$105,$A$88:$H$103,6,FALSE)</f>
        <v>OFF</v>
      </c>
      <c r="G105" s="6" t="str">
        <f>VLOOKUP($B$105,$A$88:$H$103,7,FALSE)</f>
        <v>OFF</v>
      </c>
    </row>
    <row r="108" spans="1:14" x14ac:dyDescent="0.2">
      <c r="A108" s="22"/>
      <c r="B108" s="23" t="s">
        <v>33</v>
      </c>
      <c r="C108" s="23"/>
      <c r="D108" s="23"/>
      <c r="E108" s="23"/>
      <c r="F108" s="22"/>
      <c r="G108" s="22"/>
      <c r="H108" s="22"/>
      <c r="I108" s="22"/>
      <c r="J108" s="22"/>
      <c r="K108" s="22"/>
      <c r="L108" s="22"/>
      <c r="M108" s="22"/>
      <c r="N108" s="22"/>
    </row>
    <row r="110" spans="1:14" x14ac:dyDescent="0.2">
      <c r="C110" s="10">
        <v>1</v>
      </c>
      <c r="D110" s="10">
        <v>2</v>
      </c>
      <c r="E110" s="10">
        <v>3</v>
      </c>
      <c r="F110" s="10">
        <v>4</v>
      </c>
      <c r="G110" s="10">
        <v>5</v>
      </c>
    </row>
    <row r="111" spans="1:14" x14ac:dyDescent="0.2">
      <c r="A111" s="1">
        <v>1</v>
      </c>
      <c r="B111" s="10" t="str">
        <f t="shared" ref="B111:B126" si="3">CONCATENATE(C111,"  x  Is")</f>
        <v>1  x  Is</v>
      </c>
      <c r="C111" s="4">
        <v>1</v>
      </c>
      <c r="D111" s="4" t="s">
        <v>4</v>
      </c>
      <c r="E111" s="4" t="s">
        <v>4</v>
      </c>
      <c r="F111" s="4" t="s">
        <v>4</v>
      </c>
      <c r="G111" s="4" t="s">
        <v>4</v>
      </c>
    </row>
    <row r="112" spans="1:14" x14ac:dyDescent="0.2">
      <c r="A112" s="1">
        <v>2</v>
      </c>
      <c r="B112" s="10" t="str">
        <f t="shared" si="3"/>
        <v>2  x  Is</v>
      </c>
      <c r="C112" s="4">
        <v>2</v>
      </c>
      <c r="D112" s="4" t="s">
        <v>5</v>
      </c>
      <c r="E112" s="4" t="s">
        <v>4</v>
      </c>
      <c r="F112" s="4" t="s">
        <v>4</v>
      </c>
      <c r="G112" s="4" t="s">
        <v>4</v>
      </c>
    </row>
    <row r="113" spans="1:8" x14ac:dyDescent="0.2">
      <c r="A113" s="1">
        <v>3</v>
      </c>
      <c r="B113" s="10" t="str">
        <f t="shared" si="3"/>
        <v>3  x  Is</v>
      </c>
      <c r="C113" s="4">
        <v>3</v>
      </c>
      <c r="D113" s="4" t="s">
        <v>4</v>
      </c>
      <c r="E113" s="4" t="s">
        <v>5</v>
      </c>
      <c r="F113" s="4" t="s">
        <v>4</v>
      </c>
      <c r="G113" s="4" t="s">
        <v>4</v>
      </c>
    </row>
    <row r="114" spans="1:8" x14ac:dyDescent="0.2">
      <c r="A114" s="1">
        <v>4</v>
      </c>
      <c r="B114" s="10" t="str">
        <f t="shared" si="3"/>
        <v>4  x  Is</v>
      </c>
      <c r="C114" s="4">
        <v>4</v>
      </c>
      <c r="D114" s="4" t="s">
        <v>5</v>
      </c>
      <c r="E114" s="4" t="s">
        <v>5</v>
      </c>
      <c r="F114" s="4" t="s">
        <v>4</v>
      </c>
      <c r="G114" s="4" t="s">
        <v>4</v>
      </c>
    </row>
    <row r="115" spans="1:8" x14ac:dyDescent="0.2">
      <c r="A115" s="1">
        <v>5</v>
      </c>
      <c r="B115" s="10" t="str">
        <f t="shared" si="3"/>
        <v>5  x  Is</v>
      </c>
      <c r="C115" s="4">
        <v>5</v>
      </c>
      <c r="D115" s="4" t="s">
        <v>4</v>
      </c>
      <c r="E115" s="4" t="s">
        <v>4</v>
      </c>
      <c r="F115" s="4" t="s">
        <v>5</v>
      </c>
      <c r="G115" s="4" t="s">
        <v>4</v>
      </c>
    </row>
    <row r="116" spans="1:8" x14ac:dyDescent="0.2">
      <c r="A116" s="1">
        <v>6</v>
      </c>
      <c r="B116" s="10" t="str">
        <f t="shared" si="3"/>
        <v>6  x  Is</v>
      </c>
      <c r="C116" s="4">
        <v>6</v>
      </c>
      <c r="D116" s="4" t="s">
        <v>5</v>
      </c>
      <c r="E116" s="4" t="s">
        <v>4</v>
      </c>
      <c r="F116" s="4" t="s">
        <v>5</v>
      </c>
      <c r="G116" s="4" t="s">
        <v>4</v>
      </c>
    </row>
    <row r="117" spans="1:8" x14ac:dyDescent="0.2">
      <c r="A117" s="1">
        <v>7</v>
      </c>
      <c r="B117" s="10" t="str">
        <f t="shared" si="3"/>
        <v>7  x  Is</v>
      </c>
      <c r="C117" s="4">
        <v>7</v>
      </c>
      <c r="D117" s="4" t="s">
        <v>4</v>
      </c>
      <c r="E117" s="4" t="s">
        <v>5</v>
      </c>
      <c r="F117" s="4" t="s">
        <v>5</v>
      </c>
      <c r="G117" s="4" t="s">
        <v>4</v>
      </c>
    </row>
    <row r="118" spans="1:8" x14ac:dyDescent="0.2">
      <c r="A118" s="1">
        <v>8</v>
      </c>
      <c r="B118" s="10" t="str">
        <f t="shared" si="3"/>
        <v>8  x  Is</v>
      </c>
      <c r="C118" s="4">
        <v>8</v>
      </c>
      <c r="D118" s="4" t="s">
        <v>5</v>
      </c>
      <c r="E118" s="4" t="s">
        <v>5</v>
      </c>
      <c r="F118" s="4" t="s">
        <v>5</v>
      </c>
      <c r="G118" s="4" t="s">
        <v>4</v>
      </c>
    </row>
    <row r="119" spans="1:8" x14ac:dyDescent="0.2">
      <c r="A119" s="1">
        <v>9</v>
      </c>
      <c r="B119" s="10" t="str">
        <f t="shared" si="3"/>
        <v>9  x  Is</v>
      </c>
      <c r="C119" s="4">
        <v>9</v>
      </c>
      <c r="D119" s="4" t="s">
        <v>4</v>
      </c>
      <c r="E119" s="4" t="s">
        <v>4</v>
      </c>
      <c r="F119" s="4" t="s">
        <v>4</v>
      </c>
      <c r="G119" s="4" t="s">
        <v>5</v>
      </c>
    </row>
    <row r="120" spans="1:8" x14ac:dyDescent="0.2">
      <c r="A120" s="1">
        <v>10</v>
      </c>
      <c r="B120" s="10" t="str">
        <f t="shared" si="3"/>
        <v>10  x  Is</v>
      </c>
      <c r="C120" s="4">
        <v>10</v>
      </c>
      <c r="D120" s="4" t="s">
        <v>5</v>
      </c>
      <c r="E120" s="4" t="s">
        <v>4</v>
      </c>
      <c r="F120" s="4" t="s">
        <v>4</v>
      </c>
      <c r="G120" s="4" t="s">
        <v>5</v>
      </c>
    </row>
    <row r="121" spans="1:8" x14ac:dyDescent="0.2">
      <c r="A121" s="1">
        <v>11</v>
      </c>
      <c r="B121" s="10" t="str">
        <f t="shared" si="3"/>
        <v>12  x  Is</v>
      </c>
      <c r="C121" s="4">
        <v>12</v>
      </c>
      <c r="D121" s="4" t="s">
        <v>4</v>
      </c>
      <c r="E121" s="4" t="s">
        <v>5</v>
      </c>
      <c r="F121" s="4" t="s">
        <v>4</v>
      </c>
      <c r="G121" s="4" t="s">
        <v>5</v>
      </c>
    </row>
    <row r="122" spans="1:8" x14ac:dyDescent="0.2">
      <c r="A122" s="1">
        <v>12</v>
      </c>
      <c r="B122" s="10" t="str">
        <f t="shared" si="3"/>
        <v>14  x  Is</v>
      </c>
      <c r="C122" s="4">
        <v>14</v>
      </c>
      <c r="D122" s="4" t="s">
        <v>5</v>
      </c>
      <c r="E122" s="4" t="s">
        <v>5</v>
      </c>
      <c r="F122" s="4" t="s">
        <v>4</v>
      </c>
      <c r="G122" s="4" t="s">
        <v>5</v>
      </c>
    </row>
    <row r="123" spans="1:8" x14ac:dyDescent="0.2">
      <c r="A123" s="1">
        <v>13</v>
      </c>
      <c r="B123" s="10" t="str">
        <f t="shared" si="3"/>
        <v>16  x  Is</v>
      </c>
      <c r="C123" s="4">
        <v>16</v>
      </c>
      <c r="D123" s="4" t="s">
        <v>4</v>
      </c>
      <c r="E123" s="4" t="s">
        <v>4</v>
      </c>
      <c r="F123" s="4" t="s">
        <v>5</v>
      </c>
      <c r="G123" s="4" t="s">
        <v>5</v>
      </c>
    </row>
    <row r="124" spans="1:8" x14ac:dyDescent="0.2">
      <c r="A124" s="1">
        <v>14</v>
      </c>
      <c r="B124" s="10" t="str">
        <f t="shared" si="3"/>
        <v>18  x  Is</v>
      </c>
      <c r="C124" s="4">
        <v>18</v>
      </c>
      <c r="D124" s="4" t="s">
        <v>5</v>
      </c>
      <c r="E124" s="4" t="s">
        <v>4</v>
      </c>
      <c r="F124" s="4" t="s">
        <v>5</v>
      </c>
      <c r="G124" s="4" t="s">
        <v>5</v>
      </c>
    </row>
    <row r="125" spans="1:8" x14ac:dyDescent="0.2">
      <c r="A125" s="1">
        <v>15</v>
      </c>
      <c r="B125" s="10" t="str">
        <f t="shared" si="3"/>
        <v>20  x  Is</v>
      </c>
      <c r="C125" s="4">
        <v>20</v>
      </c>
      <c r="D125" s="4" t="s">
        <v>4</v>
      </c>
      <c r="E125" s="4" t="s">
        <v>5</v>
      </c>
      <c r="F125" s="4" t="s">
        <v>5</v>
      </c>
      <c r="G125" s="4" t="s">
        <v>5</v>
      </c>
    </row>
    <row r="126" spans="1:8" x14ac:dyDescent="0.2">
      <c r="A126" s="1">
        <v>16</v>
      </c>
      <c r="B126" s="10" t="str">
        <f t="shared" si="3"/>
        <v>EXIT  x  Is</v>
      </c>
      <c r="C126" s="4" t="s">
        <v>32</v>
      </c>
      <c r="D126" s="4" t="s">
        <v>5</v>
      </c>
      <c r="E126" s="4" t="s">
        <v>5</v>
      </c>
      <c r="F126" s="4" t="s">
        <v>5</v>
      </c>
      <c r="G126" s="4" t="s">
        <v>5</v>
      </c>
    </row>
    <row r="128" spans="1:8" x14ac:dyDescent="0.2">
      <c r="B128" s="7">
        <v>4</v>
      </c>
      <c r="C128" s="6">
        <f>VLOOKUP($B$128,$A$111:$H$126,3,FALSE)</f>
        <v>4</v>
      </c>
      <c r="D128" s="6" t="str">
        <f>VLOOKUP($B$128,$A$111:$H$126,4,FALSE)</f>
        <v>ON</v>
      </c>
      <c r="E128" s="6" t="str">
        <f>VLOOKUP($B$128,$A$111:$H$126,5,FALSE)</f>
        <v>ON</v>
      </c>
      <c r="F128" s="6" t="str">
        <f>VLOOKUP($B$128,$A$111:$H$126,6,FALSE)</f>
        <v>OFF</v>
      </c>
      <c r="G128" s="6" t="str">
        <f>VLOOKUP($B$128,$A$111:$H$126,7,FALSE)</f>
        <v>OFF</v>
      </c>
      <c r="H128" s="3">
        <f>C128*$G$40</f>
        <v>224</v>
      </c>
    </row>
    <row r="130" spans="1:14" x14ac:dyDescent="0.2">
      <c r="A130" s="23"/>
      <c r="B130" s="23" t="s">
        <v>34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2" spans="1:14" x14ac:dyDescent="0.2">
      <c r="C132" s="10">
        <v>1</v>
      </c>
      <c r="D132" s="10">
        <v>2</v>
      </c>
      <c r="E132" s="10">
        <v>3</v>
      </c>
      <c r="F132" s="10">
        <v>4</v>
      </c>
      <c r="G132" s="10">
        <v>5</v>
      </c>
    </row>
    <row r="133" spans="1:14" x14ac:dyDescent="0.2">
      <c r="A133" s="1">
        <v>1</v>
      </c>
      <c r="B133" s="10" t="s">
        <v>35</v>
      </c>
      <c r="C133" s="16">
        <v>0.04</v>
      </c>
      <c r="D133" s="4" t="s">
        <v>4</v>
      </c>
      <c r="E133" s="4" t="s">
        <v>4</v>
      </c>
      <c r="F133" s="4" t="s">
        <v>4</v>
      </c>
      <c r="G133" s="4" t="s">
        <v>4</v>
      </c>
    </row>
    <row r="134" spans="1:14" x14ac:dyDescent="0.2">
      <c r="A134" s="1">
        <v>2</v>
      </c>
      <c r="B134" s="10" t="s">
        <v>35</v>
      </c>
      <c r="C134" s="16">
        <v>7.0000000000000007E-2</v>
      </c>
      <c r="D134" s="4" t="s">
        <v>5</v>
      </c>
      <c r="E134" s="4" t="s">
        <v>4</v>
      </c>
      <c r="F134" s="4" t="s">
        <v>4</v>
      </c>
      <c r="G134" s="4" t="s">
        <v>4</v>
      </c>
    </row>
    <row r="135" spans="1:14" x14ac:dyDescent="0.2">
      <c r="A135" s="1">
        <v>3</v>
      </c>
      <c r="B135" s="10" t="s">
        <v>35</v>
      </c>
      <c r="C135" s="16">
        <v>0.1</v>
      </c>
      <c r="D135" s="4" t="s">
        <v>4</v>
      </c>
      <c r="E135" s="4" t="s">
        <v>5</v>
      </c>
      <c r="F135" s="4" t="s">
        <v>4</v>
      </c>
      <c r="G135" s="4" t="s">
        <v>4</v>
      </c>
    </row>
    <row r="136" spans="1:14" x14ac:dyDescent="0.2">
      <c r="A136" s="1">
        <v>4</v>
      </c>
      <c r="B136" s="10" t="s">
        <v>35</v>
      </c>
      <c r="C136" s="16">
        <v>0.15</v>
      </c>
      <c r="D136" s="4" t="s">
        <v>5</v>
      </c>
      <c r="E136" s="4" t="s">
        <v>5</v>
      </c>
      <c r="F136" s="4" t="s">
        <v>4</v>
      </c>
      <c r="G136" s="4" t="s">
        <v>4</v>
      </c>
    </row>
    <row r="137" spans="1:14" x14ac:dyDescent="0.2">
      <c r="A137" s="1">
        <v>5</v>
      </c>
      <c r="B137" s="10" t="s">
        <v>35</v>
      </c>
      <c r="C137" s="16">
        <v>0.2</v>
      </c>
      <c r="D137" s="4" t="s">
        <v>4</v>
      </c>
      <c r="E137" s="4" t="s">
        <v>4</v>
      </c>
      <c r="F137" s="4" t="s">
        <v>5</v>
      </c>
      <c r="G137" s="4" t="s">
        <v>4</v>
      </c>
    </row>
    <row r="138" spans="1:14" x14ac:dyDescent="0.2">
      <c r="A138" s="1">
        <v>6</v>
      </c>
      <c r="B138" s="10" t="s">
        <v>35</v>
      </c>
      <c r="C138" s="16">
        <v>0.25</v>
      </c>
      <c r="D138" s="4" t="s">
        <v>5</v>
      </c>
      <c r="E138" s="4" t="s">
        <v>4</v>
      </c>
      <c r="F138" s="4" t="s">
        <v>5</v>
      </c>
      <c r="G138" s="4" t="s">
        <v>4</v>
      </c>
    </row>
    <row r="139" spans="1:14" x14ac:dyDescent="0.2">
      <c r="A139" s="1">
        <v>7</v>
      </c>
      <c r="B139" s="10" t="s">
        <v>35</v>
      </c>
      <c r="C139" s="16">
        <v>0.3</v>
      </c>
      <c r="D139" s="4" t="s">
        <v>4</v>
      </c>
      <c r="E139" s="4" t="s">
        <v>5</v>
      </c>
      <c r="F139" s="4" t="s">
        <v>5</v>
      </c>
      <c r="G139" s="4" t="s">
        <v>4</v>
      </c>
    </row>
    <row r="140" spans="1:14" x14ac:dyDescent="0.2">
      <c r="A140" s="1">
        <v>8</v>
      </c>
      <c r="B140" s="10" t="s">
        <v>35</v>
      </c>
      <c r="C140" s="16">
        <v>0.4</v>
      </c>
      <c r="D140" s="4" t="s">
        <v>5</v>
      </c>
      <c r="E140" s="4" t="s">
        <v>5</v>
      </c>
      <c r="F140" s="4" t="s">
        <v>5</v>
      </c>
      <c r="G140" s="4" t="s">
        <v>4</v>
      </c>
    </row>
    <row r="141" spans="1:14" x14ac:dyDescent="0.2">
      <c r="A141" s="1">
        <v>9</v>
      </c>
      <c r="B141" s="10" t="s">
        <v>35</v>
      </c>
      <c r="C141" s="16">
        <v>0.6</v>
      </c>
      <c r="D141" s="4" t="s">
        <v>4</v>
      </c>
      <c r="E141" s="4" t="s">
        <v>4</v>
      </c>
      <c r="F141" s="4" t="s">
        <v>4</v>
      </c>
      <c r="G141" s="4" t="s">
        <v>5</v>
      </c>
    </row>
    <row r="142" spans="1:14" x14ac:dyDescent="0.2">
      <c r="A142" s="1">
        <v>10</v>
      </c>
      <c r="B142" s="10" t="s">
        <v>35</v>
      </c>
      <c r="C142" s="16">
        <v>0.8</v>
      </c>
      <c r="D142" s="4" t="s">
        <v>5</v>
      </c>
      <c r="E142" s="4" t="s">
        <v>4</v>
      </c>
      <c r="F142" s="4" t="s">
        <v>4</v>
      </c>
      <c r="G142" s="4" t="s">
        <v>5</v>
      </c>
    </row>
    <row r="143" spans="1:14" x14ac:dyDescent="0.2">
      <c r="A143" s="1">
        <v>11</v>
      </c>
      <c r="B143" s="10" t="s">
        <v>35</v>
      </c>
      <c r="C143" s="16">
        <v>1</v>
      </c>
      <c r="D143" s="4" t="s">
        <v>4</v>
      </c>
      <c r="E143" s="4" t="s">
        <v>5</v>
      </c>
      <c r="F143" s="4" t="s">
        <v>4</v>
      </c>
      <c r="G143" s="4" t="s">
        <v>5</v>
      </c>
    </row>
    <row r="144" spans="1:14" x14ac:dyDescent="0.2">
      <c r="A144" s="1">
        <v>12</v>
      </c>
      <c r="B144" s="10" t="s">
        <v>35</v>
      </c>
      <c r="C144" s="16">
        <v>1.4</v>
      </c>
      <c r="D144" s="4" t="s">
        <v>5</v>
      </c>
      <c r="E144" s="4" t="s">
        <v>5</v>
      </c>
      <c r="F144" s="4" t="s">
        <v>4</v>
      </c>
      <c r="G144" s="4" t="s">
        <v>5</v>
      </c>
    </row>
    <row r="145" spans="1:18" x14ac:dyDescent="0.2">
      <c r="A145" s="1">
        <v>13</v>
      </c>
      <c r="B145" s="10" t="s">
        <v>35</v>
      </c>
      <c r="C145" s="16">
        <v>1.8</v>
      </c>
      <c r="D145" s="4" t="s">
        <v>4</v>
      </c>
      <c r="E145" s="4" t="s">
        <v>4</v>
      </c>
      <c r="F145" s="4" t="s">
        <v>5</v>
      </c>
      <c r="G145" s="4" t="s">
        <v>5</v>
      </c>
    </row>
    <row r="146" spans="1:18" x14ac:dyDescent="0.2">
      <c r="A146" s="1">
        <v>14</v>
      </c>
      <c r="B146" s="10" t="s">
        <v>35</v>
      </c>
      <c r="C146" s="16">
        <v>2.2000000000000002</v>
      </c>
      <c r="D146" s="4" t="s">
        <v>5</v>
      </c>
      <c r="E146" s="4" t="s">
        <v>4</v>
      </c>
      <c r="F146" s="4" t="s">
        <v>5</v>
      </c>
      <c r="G146" s="4" t="s">
        <v>5</v>
      </c>
    </row>
    <row r="147" spans="1:18" x14ac:dyDescent="0.2">
      <c r="A147" s="1">
        <v>15</v>
      </c>
      <c r="B147" s="10" t="s">
        <v>35</v>
      </c>
      <c r="C147" s="16">
        <v>2.6</v>
      </c>
      <c r="D147" s="4" t="s">
        <v>4</v>
      </c>
      <c r="E147" s="4" t="s">
        <v>5</v>
      </c>
      <c r="F147" s="4" t="s">
        <v>5</v>
      </c>
      <c r="G147" s="4" t="s">
        <v>5</v>
      </c>
    </row>
    <row r="148" spans="1:18" x14ac:dyDescent="0.2">
      <c r="A148" s="1">
        <v>16</v>
      </c>
      <c r="B148" s="10" t="s">
        <v>35</v>
      </c>
      <c r="C148" s="16">
        <v>3</v>
      </c>
      <c r="D148" s="4" t="s">
        <v>5</v>
      </c>
      <c r="E148" s="4" t="s">
        <v>5</v>
      </c>
      <c r="F148" s="4" t="s">
        <v>5</v>
      </c>
      <c r="G148" s="4" t="s">
        <v>5</v>
      </c>
    </row>
    <row r="150" spans="1:18" x14ac:dyDescent="0.2">
      <c r="B150" s="7">
        <v>3</v>
      </c>
      <c r="C150" s="6">
        <f>VLOOKUP($B$150,$A$133:$H$148,3,FALSE)</f>
        <v>0.1</v>
      </c>
      <c r="D150" s="6" t="str">
        <f>VLOOKUP($B$150,$A$133:$H$148,4,FALSE)</f>
        <v>OFF</v>
      </c>
      <c r="E150" s="6" t="str">
        <f>VLOOKUP($B$150,$A$133:$H$148,5,FALSE)</f>
        <v>ON</v>
      </c>
      <c r="F150" s="6" t="str">
        <f>VLOOKUP($B$150,$A$133:$H$148,6,FALSE)</f>
        <v>OFF</v>
      </c>
      <c r="G150" s="6" t="str">
        <f>VLOOKUP($B$150,$A$133:$H$148,7,FALSE)</f>
        <v>OFF</v>
      </c>
    </row>
    <row r="152" spans="1:18" x14ac:dyDescent="0.2">
      <c r="A152" s="1">
        <v>1</v>
      </c>
      <c r="C152" s="4">
        <v>0.2</v>
      </c>
      <c r="D152" s="4">
        <v>0.3</v>
      </c>
      <c r="E152" s="4">
        <v>0.4</v>
      </c>
      <c r="F152" s="4">
        <v>0.5</v>
      </c>
      <c r="G152" s="4">
        <v>0.6</v>
      </c>
      <c r="H152" s="4">
        <v>0.7</v>
      </c>
      <c r="I152" s="4">
        <v>0.8</v>
      </c>
      <c r="J152" s="4">
        <v>0.9</v>
      </c>
      <c r="K152" s="4">
        <v>1</v>
      </c>
      <c r="L152" s="4">
        <v>1.2</v>
      </c>
      <c r="M152" s="4">
        <v>1.4</v>
      </c>
      <c r="N152" s="4">
        <v>1.6</v>
      </c>
      <c r="O152" s="4">
        <v>1.8</v>
      </c>
      <c r="P152" s="4">
        <v>2</v>
      </c>
      <c r="Q152" s="4">
        <v>2.5</v>
      </c>
      <c r="R152" s="4" t="s">
        <v>32</v>
      </c>
    </row>
    <row r="153" spans="1:18" x14ac:dyDescent="0.2">
      <c r="A153" s="1">
        <v>2</v>
      </c>
      <c r="C153" s="4" t="s">
        <v>32</v>
      </c>
      <c r="D153" s="4" t="s">
        <v>32</v>
      </c>
      <c r="E153" s="4" t="s">
        <v>32</v>
      </c>
      <c r="F153" s="4" t="s">
        <v>32</v>
      </c>
      <c r="G153" s="4" t="s">
        <v>32</v>
      </c>
      <c r="H153" s="4" t="s">
        <v>32</v>
      </c>
      <c r="I153" s="4" t="s">
        <v>32</v>
      </c>
      <c r="J153" s="4" t="s">
        <v>32</v>
      </c>
      <c r="K153" s="4" t="s">
        <v>32</v>
      </c>
      <c r="L153" s="4" t="s">
        <v>32</v>
      </c>
      <c r="M153" s="4" t="s">
        <v>32</v>
      </c>
      <c r="N153" s="4" t="s">
        <v>32</v>
      </c>
      <c r="O153" s="4" t="s">
        <v>32</v>
      </c>
      <c r="P153" s="4" t="s">
        <v>32</v>
      </c>
      <c r="Q153" s="4" t="s">
        <v>32</v>
      </c>
      <c r="R153" s="4" t="s">
        <v>32</v>
      </c>
    </row>
    <row r="154" spans="1:18" x14ac:dyDescent="0.2">
      <c r="B154" s="7">
        <f>$B$85</f>
        <v>1</v>
      </c>
      <c r="C154" s="8">
        <f>VLOOKUP($B$154,$A$152:$R$153,3,FALSE)</f>
        <v>0.2</v>
      </c>
      <c r="D154" s="8">
        <f>VLOOKUP($B$154,$A$152:$R$153,4,FALSE)</f>
        <v>0.3</v>
      </c>
      <c r="E154" s="8">
        <f>VLOOKUP($B$154,$A$152:$R$153,5,FALSE)</f>
        <v>0.4</v>
      </c>
      <c r="F154" s="8">
        <f>VLOOKUP($B$154,$A$152:$R$153,6,FALSE)</f>
        <v>0.5</v>
      </c>
      <c r="G154" s="8">
        <f>VLOOKUP($B$154,$A$152:$R$153,7,FALSE)</f>
        <v>0.6</v>
      </c>
      <c r="H154" s="8">
        <f>VLOOKUP($B$154,$A$152:$R$153,8,FALSE)</f>
        <v>0.7</v>
      </c>
      <c r="I154" s="8">
        <f>VLOOKUP($B$154,$A$152:$R$153,9,FALSE)</f>
        <v>0.8</v>
      </c>
      <c r="J154" s="8">
        <f>VLOOKUP($B$154,$A$152:$R$153,10,FALSE)</f>
        <v>0.9</v>
      </c>
      <c r="K154" s="8">
        <f>VLOOKUP($B$154,$A$152:$R$153,11,FALSE)</f>
        <v>1</v>
      </c>
      <c r="L154" s="8">
        <f>VLOOKUP($B$154,$A$152:$R$153,12,FALSE)</f>
        <v>1.2</v>
      </c>
      <c r="M154" s="8">
        <f>VLOOKUP($B$154,$A$152:$R$153,"13",FALSE)</f>
        <v>1.4</v>
      </c>
      <c r="N154" s="8">
        <f>VLOOKUP($B$154,$A$152:$R$153,14,FALSE)</f>
        <v>1.6</v>
      </c>
      <c r="O154" s="8">
        <f>VLOOKUP($B$154,$A$152:$R$153,15,FALSE)</f>
        <v>1.8</v>
      </c>
      <c r="P154" s="8">
        <f>VLOOKUP($B$154,$A$152:$R$153,16,FALSE)</f>
        <v>2</v>
      </c>
      <c r="Q154" s="8">
        <f>VLOOKUP($B$154,$A$152:$R$153,17,FALSE)</f>
        <v>2.5</v>
      </c>
      <c r="R154" s="8" t="str">
        <f>VLOOKUP($B$154,$A$152:$R$153,18,FALSE)</f>
        <v>EXIT</v>
      </c>
    </row>
    <row r="155" spans="1:18" x14ac:dyDescent="0.2"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">
      <c r="A156" s="1">
        <v>1</v>
      </c>
      <c r="C156" s="20" t="s">
        <v>42</v>
      </c>
      <c r="D156" s="20" t="s">
        <v>42</v>
      </c>
      <c r="E156" s="20" t="s">
        <v>42</v>
      </c>
      <c r="F156" s="20" t="s">
        <v>42</v>
      </c>
      <c r="G156" s="20" t="s">
        <v>42</v>
      </c>
      <c r="H156" s="20" t="s">
        <v>42</v>
      </c>
      <c r="I156" s="20" t="s">
        <v>42</v>
      </c>
      <c r="J156" s="20" t="s">
        <v>42</v>
      </c>
      <c r="K156" s="20" t="s">
        <v>42</v>
      </c>
      <c r="L156" s="20" t="s">
        <v>42</v>
      </c>
      <c r="M156" s="20" t="s">
        <v>42</v>
      </c>
      <c r="N156" s="20" t="s">
        <v>42</v>
      </c>
      <c r="O156" s="20" t="s">
        <v>42</v>
      </c>
      <c r="P156" s="20" t="s">
        <v>42</v>
      </c>
      <c r="Q156" s="20" t="s">
        <v>42</v>
      </c>
      <c r="R156" s="4" t="s">
        <v>36</v>
      </c>
    </row>
    <row r="157" spans="1:18" x14ac:dyDescent="0.2">
      <c r="A157" s="1">
        <v>2</v>
      </c>
      <c r="C157" s="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B158" s="7">
        <f>$B$85</f>
        <v>1</v>
      </c>
      <c r="C158" s="8" t="str">
        <f>VLOOKUP($B$154,$A$156:$R$157,3,FALSE)</f>
        <v>x Is</v>
      </c>
      <c r="D158" s="8" t="str">
        <f>VLOOKUP($B$154,$A$156:$R$157,4,FALSE)</f>
        <v>x Is</v>
      </c>
      <c r="E158" s="8" t="str">
        <f>VLOOKUP($B$154,$A$156:$R$157,5,FALSE)</f>
        <v>x Is</v>
      </c>
      <c r="F158" s="8" t="str">
        <f>VLOOKUP($B$154,$A$156:$R$157,6,FALSE)</f>
        <v>x Is</v>
      </c>
      <c r="G158" s="8" t="str">
        <f>VLOOKUP($B$154,$A$156:$R$157,7,FALSE)</f>
        <v>x Is</v>
      </c>
      <c r="H158" s="8" t="str">
        <f>VLOOKUP($B$154,$A$156:$R$157,8,FALSE)</f>
        <v>x Is</v>
      </c>
      <c r="I158" s="8" t="str">
        <f>VLOOKUP($B$154,$A$156:$R$157,9,FALSE)</f>
        <v>x Is</v>
      </c>
      <c r="J158" s="8" t="str">
        <f>VLOOKUP($B$154,$A$156:$R$157,10,FALSE)</f>
        <v>x Is</v>
      </c>
      <c r="K158" s="8" t="str">
        <f>VLOOKUP($B$154,$A$156:$R$157,11,FALSE)</f>
        <v>x Is</v>
      </c>
      <c r="L158" s="8" t="str">
        <f>VLOOKUP($B$154,$A$156:$R$157,12,FALSE)</f>
        <v>x Is</v>
      </c>
      <c r="M158" s="8" t="str">
        <f>VLOOKUP($B$154,$A$156:$R$157,"13",FALSE)</f>
        <v>x Is</v>
      </c>
      <c r="N158" s="8" t="str">
        <f>VLOOKUP($B$154,$A$156:$R$157,14,FALSE)</f>
        <v>x Is</v>
      </c>
      <c r="O158" s="8" t="str">
        <f>VLOOKUP($B$154,$A$156:$R$157,15,FALSE)</f>
        <v>x Is</v>
      </c>
      <c r="P158" s="8" t="str">
        <f>VLOOKUP($B$154,$A$156:$R$157,16,FALSE)</f>
        <v>x Is</v>
      </c>
      <c r="Q158" s="8" t="str">
        <f>VLOOKUP($B$154,$A$156:$R$157,17,FALSE)</f>
        <v>x Is</v>
      </c>
      <c r="R158" s="8" t="str">
        <f>VLOOKUP($B$154,$A$156:$R$157,18,FALSE)</f>
        <v xml:space="preserve"> </v>
      </c>
    </row>
    <row r="159" spans="1:18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</row>
    <row r="160" spans="1:18" x14ac:dyDescent="0.2">
      <c r="A160" s="1">
        <v>1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</row>
    <row r="161" spans="1:18" x14ac:dyDescent="0.2">
      <c r="A161" s="1">
        <v>2</v>
      </c>
      <c r="C161" s="20">
        <v>17</v>
      </c>
      <c r="D161" s="4">
        <v>18</v>
      </c>
      <c r="E161" s="4">
        <v>19</v>
      </c>
      <c r="F161" s="4">
        <v>20</v>
      </c>
      <c r="G161" s="20">
        <v>21</v>
      </c>
      <c r="H161" s="4">
        <v>22</v>
      </c>
      <c r="I161" s="4">
        <v>23</v>
      </c>
      <c r="J161" s="4">
        <v>24</v>
      </c>
      <c r="K161" s="20">
        <v>25</v>
      </c>
      <c r="L161" s="4">
        <v>26</v>
      </c>
      <c r="M161" s="4">
        <v>27</v>
      </c>
      <c r="N161" s="4">
        <v>28</v>
      </c>
      <c r="O161" s="20">
        <v>29</v>
      </c>
      <c r="P161" s="4">
        <v>30</v>
      </c>
      <c r="Q161" s="4">
        <v>31</v>
      </c>
      <c r="R161" s="4">
        <v>32</v>
      </c>
    </row>
    <row r="162" spans="1:18" x14ac:dyDescent="0.2">
      <c r="B162" s="7">
        <f>$B$85</f>
        <v>1</v>
      </c>
      <c r="C162" s="8">
        <f>VLOOKUP($B$162,$A$160:$R$161,3,FALSE)</f>
        <v>0</v>
      </c>
      <c r="D162" s="8">
        <f>VLOOKUP($B$162,$A$160:$R$161,4,FALSE)</f>
        <v>0</v>
      </c>
      <c r="E162" s="8">
        <f>VLOOKUP($B$162,$A$160:$R$161,5,FALSE)</f>
        <v>0</v>
      </c>
      <c r="F162" s="8">
        <f>VLOOKUP($B$162,$A$160:$R$161,6,FALSE)</f>
        <v>0</v>
      </c>
      <c r="G162" s="8">
        <f>VLOOKUP($B$162,$A$160:$R$161,7,FALSE)</f>
        <v>0</v>
      </c>
      <c r="H162" s="8">
        <f>VLOOKUP($B$154,$A$160:$R$161,8,FALSE)</f>
        <v>0</v>
      </c>
      <c r="I162" s="8">
        <f>VLOOKUP($B$162,$A$160:$R$161,9,FALSE)</f>
        <v>0</v>
      </c>
      <c r="J162" s="8">
        <f>VLOOKUP($B$162,$A$160:$R$161,10,FALSE)</f>
        <v>0</v>
      </c>
      <c r="K162" s="8">
        <f>VLOOKUP($B$162,$A$160:$R$161,11,FALSE)</f>
        <v>0</v>
      </c>
      <c r="L162" s="8">
        <f>VLOOKUP($B$162,$A$160:$R$161,12,FALSE)</f>
        <v>0</v>
      </c>
      <c r="M162" s="8">
        <f>VLOOKUP($B$162,$A$160:$R$161,"13",FALSE)</f>
        <v>0</v>
      </c>
      <c r="N162" s="8">
        <f>VLOOKUP($B$162,$A$160:$R$161,14,FALSE)</f>
        <v>0</v>
      </c>
      <c r="O162" s="8">
        <f>VLOOKUP($B$162,$A$160:$R$161,15,FALSE)</f>
        <v>0</v>
      </c>
      <c r="P162" s="8">
        <f>VLOOKUP($B$162,$A$160:$R$161,16,FALSE)</f>
        <v>0</v>
      </c>
      <c r="Q162" s="8">
        <f>VLOOKUP($B$162,$A$160:$R$161,17,FALSE)</f>
        <v>0</v>
      </c>
      <c r="R162" s="8">
        <f>VLOOKUP($B$162,$A$160:$R$161,18,FALSE)</f>
        <v>0</v>
      </c>
    </row>
    <row r="164" spans="1:18" x14ac:dyDescent="0.2">
      <c r="A164" s="23"/>
      <c r="B164" s="23" t="s">
        <v>37</v>
      </c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</row>
    <row r="166" spans="1:18" x14ac:dyDescent="0.2">
      <c r="C166" s="10">
        <v>1</v>
      </c>
      <c r="D166" s="10">
        <v>2</v>
      </c>
      <c r="E166" s="10">
        <v>3</v>
      </c>
      <c r="F166" s="10">
        <v>4</v>
      </c>
      <c r="G166" s="10">
        <v>5</v>
      </c>
    </row>
    <row r="167" spans="1:18" x14ac:dyDescent="0.2">
      <c r="A167" s="1">
        <v>1</v>
      </c>
      <c r="B167" s="10" t="str">
        <f t="shared" ref="B167:B181" si="4">CONCATENATE(C167,"  x  Is")</f>
        <v>0,2  x  Is</v>
      </c>
      <c r="C167" s="4">
        <f>C154</f>
        <v>0.2</v>
      </c>
      <c r="D167" s="4" t="s">
        <v>4</v>
      </c>
      <c r="E167" s="4" t="s">
        <v>4</v>
      </c>
      <c r="F167" s="4" t="s">
        <v>4</v>
      </c>
      <c r="G167" s="4" t="s">
        <v>4</v>
      </c>
      <c r="H167" s="1">
        <f>C162</f>
        <v>0</v>
      </c>
    </row>
    <row r="168" spans="1:18" x14ac:dyDescent="0.2">
      <c r="A168" s="1">
        <v>2</v>
      </c>
      <c r="B168" s="10" t="str">
        <f t="shared" si="4"/>
        <v>0,3  x  Is</v>
      </c>
      <c r="C168" s="4">
        <f>D154</f>
        <v>0.3</v>
      </c>
      <c r="D168" s="4" t="s">
        <v>5</v>
      </c>
      <c r="E168" s="4" t="s">
        <v>4</v>
      </c>
      <c r="F168" s="4" t="s">
        <v>4</v>
      </c>
      <c r="G168" s="4" t="s">
        <v>4</v>
      </c>
      <c r="H168" s="1">
        <f>D162</f>
        <v>0</v>
      </c>
    </row>
    <row r="169" spans="1:18" ht="8.25" customHeight="1" x14ac:dyDescent="0.2">
      <c r="A169" s="1">
        <v>3</v>
      </c>
      <c r="B169" s="10" t="str">
        <f t="shared" si="4"/>
        <v>0,4  x  Is</v>
      </c>
      <c r="C169" s="4">
        <f>E154</f>
        <v>0.4</v>
      </c>
      <c r="D169" s="4" t="s">
        <v>4</v>
      </c>
      <c r="E169" s="4" t="s">
        <v>5</v>
      </c>
      <c r="F169" s="4" t="s">
        <v>4</v>
      </c>
      <c r="G169" s="4" t="s">
        <v>4</v>
      </c>
      <c r="H169" s="1">
        <f>E162</f>
        <v>0</v>
      </c>
    </row>
    <row r="170" spans="1:18" x14ac:dyDescent="0.2">
      <c r="A170" s="1">
        <v>4</v>
      </c>
      <c r="B170" s="10" t="str">
        <f t="shared" si="4"/>
        <v>0,5  x  Is</v>
      </c>
      <c r="C170" s="4">
        <f>F154</f>
        <v>0.5</v>
      </c>
      <c r="D170" s="4" t="s">
        <v>5</v>
      </c>
      <c r="E170" s="4" t="s">
        <v>5</v>
      </c>
      <c r="F170" s="4" t="s">
        <v>4</v>
      </c>
      <c r="G170" s="4" t="s">
        <v>4</v>
      </c>
      <c r="H170" s="1">
        <f>F162</f>
        <v>0</v>
      </c>
    </row>
    <row r="171" spans="1:18" x14ac:dyDescent="0.2">
      <c r="A171" s="1">
        <v>5</v>
      </c>
      <c r="B171" s="10" t="str">
        <f t="shared" si="4"/>
        <v>0,6  x  Is</v>
      </c>
      <c r="C171" s="4">
        <f>G154</f>
        <v>0.6</v>
      </c>
      <c r="D171" s="4" t="s">
        <v>4</v>
      </c>
      <c r="E171" s="4" t="s">
        <v>4</v>
      </c>
      <c r="F171" s="4" t="s">
        <v>5</v>
      </c>
      <c r="G171" s="4" t="s">
        <v>4</v>
      </c>
      <c r="H171" s="1">
        <f>G162</f>
        <v>0</v>
      </c>
    </row>
    <row r="172" spans="1:18" x14ac:dyDescent="0.2">
      <c r="A172" s="1">
        <v>6</v>
      </c>
      <c r="B172" s="10" t="str">
        <f t="shared" si="4"/>
        <v>0,7  x  Is</v>
      </c>
      <c r="C172" s="4">
        <f>H154</f>
        <v>0.7</v>
      </c>
      <c r="D172" s="4" t="s">
        <v>5</v>
      </c>
      <c r="E172" s="4" t="s">
        <v>4</v>
      </c>
      <c r="F172" s="4" t="s">
        <v>5</v>
      </c>
      <c r="G172" s="4" t="s">
        <v>4</v>
      </c>
      <c r="H172" s="1">
        <f>H162</f>
        <v>0</v>
      </c>
    </row>
    <row r="173" spans="1:18" x14ac:dyDescent="0.2">
      <c r="A173" s="1">
        <v>7</v>
      </c>
      <c r="B173" s="10" t="str">
        <f t="shared" si="4"/>
        <v>0,8  x  Is</v>
      </c>
      <c r="C173" s="4">
        <f>I154</f>
        <v>0.8</v>
      </c>
      <c r="D173" s="4" t="s">
        <v>4</v>
      </c>
      <c r="E173" s="4" t="s">
        <v>5</v>
      </c>
      <c r="F173" s="4" t="s">
        <v>5</v>
      </c>
      <c r="G173" s="4" t="s">
        <v>4</v>
      </c>
      <c r="H173" s="1">
        <f>+I162</f>
        <v>0</v>
      </c>
    </row>
    <row r="174" spans="1:18" x14ac:dyDescent="0.2">
      <c r="A174" s="1">
        <v>8</v>
      </c>
      <c r="B174" s="10" t="str">
        <f t="shared" si="4"/>
        <v>0,9  x  Is</v>
      </c>
      <c r="C174" s="4">
        <f>J154</f>
        <v>0.9</v>
      </c>
      <c r="D174" s="4" t="s">
        <v>5</v>
      </c>
      <c r="E174" s="4" t="s">
        <v>5</v>
      </c>
      <c r="F174" s="4" t="s">
        <v>5</v>
      </c>
      <c r="G174" s="4" t="s">
        <v>4</v>
      </c>
      <c r="H174" s="1">
        <f>J162</f>
        <v>0</v>
      </c>
    </row>
    <row r="175" spans="1:18" x14ac:dyDescent="0.2">
      <c r="A175" s="1">
        <v>9</v>
      </c>
      <c r="B175" s="10" t="str">
        <f t="shared" si="4"/>
        <v>1  x  Is</v>
      </c>
      <c r="C175" s="4">
        <f>K154</f>
        <v>1</v>
      </c>
      <c r="D175" s="4" t="s">
        <v>4</v>
      </c>
      <c r="E175" s="4" t="s">
        <v>4</v>
      </c>
      <c r="F175" s="4" t="s">
        <v>4</v>
      </c>
      <c r="G175" s="4" t="s">
        <v>5</v>
      </c>
      <c r="H175" s="1">
        <f>K162</f>
        <v>0</v>
      </c>
    </row>
    <row r="176" spans="1:18" x14ac:dyDescent="0.2">
      <c r="A176" s="1">
        <v>10</v>
      </c>
      <c r="B176" s="10" t="str">
        <f t="shared" si="4"/>
        <v>1,2  x  Is</v>
      </c>
      <c r="C176" s="4">
        <f>L154</f>
        <v>1.2</v>
      </c>
      <c r="D176" s="4" t="s">
        <v>5</v>
      </c>
      <c r="E176" s="4" t="s">
        <v>4</v>
      </c>
      <c r="F176" s="4" t="s">
        <v>4</v>
      </c>
      <c r="G176" s="4" t="s">
        <v>5</v>
      </c>
      <c r="H176" s="1">
        <f>L162</f>
        <v>0</v>
      </c>
    </row>
    <row r="177" spans="1:14" x14ac:dyDescent="0.2">
      <c r="A177" s="1">
        <v>11</v>
      </c>
      <c r="B177" s="10" t="str">
        <f t="shared" si="4"/>
        <v>1,4  x  Is</v>
      </c>
      <c r="C177" s="4">
        <f>M154</f>
        <v>1.4</v>
      </c>
      <c r="D177" s="4" t="s">
        <v>4</v>
      </c>
      <c r="E177" s="4" t="s">
        <v>5</v>
      </c>
      <c r="F177" s="4" t="s">
        <v>4</v>
      </c>
      <c r="G177" s="4" t="s">
        <v>5</v>
      </c>
      <c r="H177" s="1">
        <f>M162</f>
        <v>0</v>
      </c>
    </row>
    <row r="178" spans="1:14" x14ac:dyDescent="0.2">
      <c r="A178" s="1">
        <v>12</v>
      </c>
      <c r="B178" s="10" t="str">
        <f t="shared" si="4"/>
        <v>1,6  x  Is</v>
      </c>
      <c r="C178" s="4">
        <f>N154</f>
        <v>1.6</v>
      </c>
      <c r="D178" s="4" t="s">
        <v>5</v>
      </c>
      <c r="E178" s="4" t="s">
        <v>5</v>
      </c>
      <c r="F178" s="4" t="s">
        <v>4</v>
      </c>
      <c r="G178" s="4" t="s">
        <v>5</v>
      </c>
      <c r="H178" s="1">
        <f>N162</f>
        <v>0</v>
      </c>
      <c r="M178" s="1" t="str">
        <f>ROMAN(N178,1)</f>
        <v/>
      </c>
    </row>
    <row r="179" spans="1:14" x14ac:dyDescent="0.2">
      <c r="A179" s="1">
        <v>13</v>
      </c>
      <c r="B179" s="10" t="str">
        <f t="shared" si="4"/>
        <v>1,8  x  Is</v>
      </c>
      <c r="C179" s="4">
        <f>O154</f>
        <v>1.8</v>
      </c>
      <c r="D179" s="4" t="s">
        <v>4</v>
      </c>
      <c r="E179" s="4" t="s">
        <v>4</v>
      </c>
      <c r="F179" s="4" t="s">
        <v>5</v>
      </c>
      <c r="G179" s="4" t="s">
        <v>5</v>
      </c>
      <c r="H179" s="1">
        <f>O162</f>
        <v>0</v>
      </c>
    </row>
    <row r="180" spans="1:14" x14ac:dyDescent="0.2">
      <c r="A180" s="1">
        <v>14</v>
      </c>
      <c r="B180" s="10" t="str">
        <f t="shared" si="4"/>
        <v>2  x  Is</v>
      </c>
      <c r="C180" s="4">
        <f>P154</f>
        <v>2</v>
      </c>
      <c r="D180" s="4" t="s">
        <v>5</v>
      </c>
      <c r="E180" s="4" t="s">
        <v>4</v>
      </c>
      <c r="F180" s="4" t="s">
        <v>5</v>
      </c>
      <c r="G180" s="4" t="s">
        <v>5</v>
      </c>
      <c r="H180" s="1">
        <f>P162</f>
        <v>0</v>
      </c>
    </row>
    <row r="181" spans="1:14" x14ac:dyDescent="0.2">
      <c r="A181" s="1">
        <v>15</v>
      </c>
      <c r="B181" s="10" t="str">
        <f t="shared" si="4"/>
        <v>2,5  x  Is</v>
      </c>
      <c r="C181" s="4">
        <f>Q154</f>
        <v>2.5</v>
      </c>
      <c r="D181" s="4" t="s">
        <v>4</v>
      </c>
      <c r="E181" s="4" t="s">
        <v>5</v>
      </c>
      <c r="F181" s="4" t="s">
        <v>5</v>
      </c>
      <c r="G181" s="4" t="s">
        <v>5</v>
      </c>
      <c r="H181" s="1">
        <f>Q162</f>
        <v>0</v>
      </c>
    </row>
    <row r="182" spans="1:14" x14ac:dyDescent="0.2">
      <c r="A182" s="1">
        <v>16</v>
      </c>
      <c r="B182" s="10" t="str">
        <f>CONCATENATE(C182)</f>
        <v>EXIT</v>
      </c>
      <c r="C182" s="4" t="str">
        <f>R154</f>
        <v>EXIT</v>
      </c>
      <c r="D182" s="4" t="s">
        <v>5</v>
      </c>
      <c r="E182" s="4" t="s">
        <v>5</v>
      </c>
      <c r="F182" s="4" t="s">
        <v>5</v>
      </c>
      <c r="G182" s="4" t="s">
        <v>5</v>
      </c>
      <c r="H182" s="1">
        <f>R162</f>
        <v>0</v>
      </c>
    </row>
    <row r="184" spans="1:14" x14ac:dyDescent="0.2">
      <c r="B184" s="7">
        <v>16</v>
      </c>
      <c r="C184" s="6" t="str">
        <f>VLOOKUP($K$184,$A$167:$H$182,3,FALSE)</f>
        <v>EXIT</v>
      </c>
      <c r="D184" s="6" t="str">
        <f>VLOOKUP($K$184,$A$167:$H$182,4,FALSE)</f>
        <v>ON</v>
      </c>
      <c r="E184" s="6" t="str">
        <f>VLOOKUP($K$184,$A$167:$H$182,5,FALSE)</f>
        <v>ON</v>
      </c>
      <c r="F184" s="6" t="str">
        <f>VLOOKUP($B$184,$A$167:$H$182,6,FALSE)</f>
        <v>ON</v>
      </c>
      <c r="G184" s="6" t="str">
        <f>VLOOKUP($K$184,$A$167:$H$182,7,FALSE)</f>
        <v>ON</v>
      </c>
      <c r="H184" s="3" t="e">
        <f>C184*$G$40</f>
        <v>#VALUE!</v>
      </c>
      <c r="I184" s="1">
        <f>VLOOKUP(B184,A167:H182,8,FALSE)</f>
        <v>0</v>
      </c>
      <c r="J184" s="1">
        <f>B184-I184</f>
        <v>16</v>
      </c>
      <c r="K184" s="7">
        <f>ABS(J184)</f>
        <v>16</v>
      </c>
    </row>
    <row r="187" spans="1:14" x14ac:dyDescent="0.2">
      <c r="A187" s="23"/>
      <c r="B187" s="23" t="s">
        <v>38</v>
      </c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</row>
    <row r="189" spans="1:14" x14ac:dyDescent="0.2">
      <c r="C189" s="10">
        <v>1</v>
      </c>
      <c r="D189" s="10">
        <v>2</v>
      </c>
      <c r="E189" s="10">
        <v>3</v>
      </c>
      <c r="F189" s="10">
        <v>4</v>
      </c>
      <c r="G189" s="10">
        <v>5</v>
      </c>
    </row>
    <row r="190" spans="1:14" x14ac:dyDescent="0.2">
      <c r="A190" s="1">
        <v>1</v>
      </c>
      <c r="B190" s="10" t="s">
        <v>35</v>
      </c>
      <c r="C190" s="16">
        <v>0.1</v>
      </c>
      <c r="D190" s="4" t="s">
        <v>4</v>
      </c>
      <c r="E190" s="4" t="s">
        <v>4</v>
      </c>
      <c r="F190" s="4" t="s">
        <v>4</v>
      </c>
      <c r="G190" s="4" t="s">
        <v>4</v>
      </c>
    </row>
    <row r="191" spans="1:14" x14ac:dyDescent="0.2">
      <c r="A191" s="1">
        <v>2</v>
      </c>
      <c r="B191" s="10" t="s">
        <v>35</v>
      </c>
      <c r="C191" s="16">
        <v>0.2</v>
      </c>
      <c r="D191" s="4" t="s">
        <v>5</v>
      </c>
      <c r="E191" s="4" t="s">
        <v>4</v>
      </c>
      <c r="F191" s="4" t="s">
        <v>4</v>
      </c>
      <c r="G191" s="4" t="s">
        <v>4</v>
      </c>
    </row>
    <row r="192" spans="1:14" x14ac:dyDescent="0.2">
      <c r="A192" s="1">
        <v>3</v>
      </c>
      <c r="B192" s="10" t="s">
        <v>35</v>
      </c>
      <c r="C192" s="16">
        <v>0.4</v>
      </c>
      <c r="D192" s="4" t="s">
        <v>4</v>
      </c>
      <c r="E192" s="4" t="s">
        <v>5</v>
      </c>
      <c r="F192" s="4" t="s">
        <v>4</v>
      </c>
      <c r="G192" s="4" t="s">
        <v>4</v>
      </c>
    </row>
    <row r="193" spans="1:8" x14ac:dyDescent="0.2">
      <c r="A193" s="1">
        <v>4</v>
      </c>
      <c r="B193" s="10" t="s">
        <v>35</v>
      </c>
      <c r="C193" s="16">
        <v>0.6</v>
      </c>
      <c r="D193" s="4" t="s">
        <v>5</v>
      </c>
      <c r="E193" s="4" t="s">
        <v>5</v>
      </c>
      <c r="F193" s="4" t="s">
        <v>4</v>
      </c>
      <c r="G193" s="4" t="s">
        <v>4</v>
      </c>
    </row>
    <row r="194" spans="1:8" x14ac:dyDescent="0.2">
      <c r="A194" s="1">
        <v>5</v>
      </c>
      <c r="B194" s="10" t="s">
        <v>35</v>
      </c>
      <c r="C194" s="16">
        <v>0.8</v>
      </c>
      <c r="D194" s="4" t="s">
        <v>4</v>
      </c>
      <c r="E194" s="4" t="s">
        <v>4</v>
      </c>
      <c r="F194" s="4" t="s">
        <v>5</v>
      </c>
      <c r="G194" s="4" t="s">
        <v>4</v>
      </c>
    </row>
    <row r="195" spans="1:8" x14ac:dyDescent="0.2">
      <c r="A195" s="1">
        <v>6</v>
      </c>
      <c r="B195" s="10" t="s">
        <v>35</v>
      </c>
      <c r="C195" s="16">
        <v>1</v>
      </c>
      <c r="D195" s="4" t="s">
        <v>5</v>
      </c>
      <c r="E195" s="4" t="s">
        <v>4</v>
      </c>
      <c r="F195" s="4" t="s">
        <v>5</v>
      </c>
      <c r="G195" s="4" t="s">
        <v>4</v>
      </c>
    </row>
    <row r="196" spans="1:8" x14ac:dyDescent="0.2">
      <c r="A196" s="1">
        <v>7</v>
      </c>
      <c r="B196" s="10" t="s">
        <v>35</v>
      </c>
      <c r="C196" s="16">
        <v>1.5</v>
      </c>
      <c r="D196" s="4" t="s">
        <v>4</v>
      </c>
      <c r="E196" s="4" t="s">
        <v>5</v>
      </c>
      <c r="F196" s="4" t="s">
        <v>5</v>
      </c>
      <c r="G196" s="4" t="s">
        <v>4</v>
      </c>
    </row>
    <row r="197" spans="1:8" x14ac:dyDescent="0.2">
      <c r="A197" s="1">
        <v>8</v>
      </c>
      <c r="B197" s="10" t="s">
        <v>35</v>
      </c>
      <c r="C197" s="16">
        <v>2</v>
      </c>
      <c r="D197" s="4" t="s">
        <v>5</v>
      </c>
      <c r="E197" s="4" t="s">
        <v>5</v>
      </c>
      <c r="F197" s="4" t="s">
        <v>5</v>
      </c>
      <c r="G197" s="4" t="s">
        <v>4</v>
      </c>
    </row>
    <row r="198" spans="1:8" x14ac:dyDescent="0.2">
      <c r="A198" s="1">
        <v>9</v>
      </c>
      <c r="B198" s="10" t="s">
        <v>35</v>
      </c>
      <c r="C198" s="16">
        <v>2.5</v>
      </c>
      <c r="D198" s="4" t="s">
        <v>4</v>
      </c>
      <c r="E198" s="4" t="s">
        <v>4</v>
      </c>
      <c r="F198" s="4" t="s">
        <v>4</v>
      </c>
      <c r="G198" s="4" t="s">
        <v>5</v>
      </c>
    </row>
    <row r="199" spans="1:8" x14ac:dyDescent="0.2">
      <c r="A199" s="1">
        <v>10</v>
      </c>
      <c r="B199" s="10" t="s">
        <v>35</v>
      </c>
      <c r="C199" s="16">
        <v>3</v>
      </c>
      <c r="D199" s="4" t="s">
        <v>5</v>
      </c>
      <c r="E199" s="4" t="s">
        <v>4</v>
      </c>
      <c r="F199" s="4" t="s">
        <v>4</v>
      </c>
      <c r="G199" s="4" t="s">
        <v>5</v>
      </c>
    </row>
    <row r="200" spans="1:8" x14ac:dyDescent="0.2">
      <c r="A200" s="1">
        <v>11</v>
      </c>
      <c r="B200" s="10" t="s">
        <v>35</v>
      </c>
      <c r="C200" s="16">
        <v>3.5</v>
      </c>
      <c r="D200" s="4" t="s">
        <v>4</v>
      </c>
      <c r="E200" s="4" t="s">
        <v>5</v>
      </c>
      <c r="F200" s="4" t="s">
        <v>4</v>
      </c>
      <c r="G200" s="4" t="s">
        <v>5</v>
      </c>
    </row>
    <row r="201" spans="1:8" x14ac:dyDescent="0.2">
      <c r="A201" s="1">
        <v>12</v>
      </c>
      <c r="B201" s="10" t="s">
        <v>35</v>
      </c>
      <c r="C201" s="16">
        <v>4</v>
      </c>
      <c r="D201" s="4" t="s">
        <v>5</v>
      </c>
      <c r="E201" s="4" t="s">
        <v>5</v>
      </c>
      <c r="F201" s="4" t="s">
        <v>4</v>
      </c>
      <c r="G201" s="4" t="s">
        <v>5</v>
      </c>
    </row>
    <row r="202" spans="1:8" x14ac:dyDescent="0.2">
      <c r="A202" s="1">
        <v>13</v>
      </c>
      <c r="B202" s="10" t="s">
        <v>35</v>
      </c>
      <c r="C202" s="16">
        <v>6</v>
      </c>
      <c r="D202" s="4" t="s">
        <v>4</v>
      </c>
      <c r="E202" s="4" t="s">
        <v>4</v>
      </c>
      <c r="F202" s="4" t="s">
        <v>5</v>
      </c>
      <c r="G202" s="4" t="s">
        <v>5</v>
      </c>
    </row>
    <row r="203" spans="1:8" x14ac:dyDescent="0.2">
      <c r="A203" s="1">
        <v>14</v>
      </c>
      <c r="B203" s="10" t="s">
        <v>35</v>
      </c>
      <c r="C203" s="16">
        <v>8</v>
      </c>
      <c r="D203" s="4" t="s">
        <v>5</v>
      </c>
      <c r="E203" s="4" t="s">
        <v>4</v>
      </c>
      <c r="F203" s="4" t="s">
        <v>5</v>
      </c>
      <c r="G203" s="4" t="s">
        <v>5</v>
      </c>
    </row>
    <row r="204" spans="1:8" x14ac:dyDescent="0.2">
      <c r="A204" s="1">
        <v>15</v>
      </c>
      <c r="B204" s="10" t="s">
        <v>35</v>
      </c>
      <c r="C204" s="16">
        <v>10</v>
      </c>
      <c r="D204" s="4" t="s">
        <v>4</v>
      </c>
      <c r="E204" s="4" t="s">
        <v>5</v>
      </c>
      <c r="F204" s="4" t="s">
        <v>5</v>
      </c>
      <c r="G204" s="4" t="s">
        <v>5</v>
      </c>
    </row>
    <row r="205" spans="1:8" x14ac:dyDescent="0.2">
      <c r="A205" s="1">
        <v>16</v>
      </c>
      <c r="B205" s="10" t="s">
        <v>35</v>
      </c>
      <c r="C205" s="16">
        <v>20</v>
      </c>
      <c r="D205" s="4" t="s">
        <v>5</v>
      </c>
      <c r="E205" s="4" t="s">
        <v>5</v>
      </c>
      <c r="F205" s="4" t="s">
        <v>5</v>
      </c>
      <c r="G205" s="4" t="s">
        <v>5</v>
      </c>
    </row>
    <row r="207" spans="1:8" x14ac:dyDescent="0.2">
      <c r="B207" s="7">
        <v>1</v>
      </c>
      <c r="C207" s="6">
        <f>VLOOKUP($B$207,$A$190:$H$205,3,FALSE)</f>
        <v>0.1</v>
      </c>
      <c r="D207" s="6" t="str">
        <f>VLOOKUP($B$207,$A$190:$H$205,4,FALSE)</f>
        <v>OFF</v>
      </c>
      <c r="E207" s="6" t="str">
        <f>VLOOKUP($B$207,$A$190:$H$205,5,FALSE)</f>
        <v>OFF</v>
      </c>
      <c r="F207" s="6" t="str">
        <f>VLOOKUP($B$207,$A$190:$H$205,6,FALSE)</f>
        <v>OFF</v>
      </c>
      <c r="G207" s="6" t="str">
        <f>VLOOKUP($B$207,$A$190:$H$205,7,FALSE)</f>
        <v>OFF</v>
      </c>
      <c r="H207" s="1" t="e">
        <f>C207*H184/H184</f>
        <v>#VALUE!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"/>
  <sheetViews>
    <sheetView view="pageBreakPreview" topLeftCell="A16" zoomScale="60" workbookViewId="0"/>
  </sheetViews>
  <sheetFormatPr baseColWidth="10" defaultColWidth="11.42578125" defaultRowHeight="15" x14ac:dyDescent="0.25"/>
  <sheetData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37"/>
  <sheetViews>
    <sheetView showGridLines="0" showRowColHeaders="0" zoomScale="75" zoomScaleNormal="75" workbookViewId="0">
      <selection activeCell="C17" sqref="C17:D17"/>
    </sheetView>
  </sheetViews>
  <sheetFormatPr baseColWidth="10" defaultColWidth="18.28515625" defaultRowHeight="11.25" x14ac:dyDescent="0.2"/>
  <cols>
    <col min="1" max="1" width="2.140625" style="1" customWidth="1"/>
    <col min="2" max="2" width="2.28515625" style="1" customWidth="1"/>
    <col min="3" max="3" width="39.5703125" style="1" customWidth="1"/>
    <col min="4" max="4" width="15.7109375" style="2" customWidth="1"/>
    <col min="5" max="5" width="28.7109375" style="1" customWidth="1"/>
    <col min="6" max="6" width="15.7109375" style="1" customWidth="1"/>
    <col min="7" max="7" width="19.140625" style="1" customWidth="1"/>
    <col min="8" max="8" width="3.7109375" style="1" customWidth="1"/>
    <col min="9" max="16384" width="18.28515625" style="1"/>
  </cols>
  <sheetData>
    <row r="1" spans="3:11" s="9" customFormat="1" ht="18.75" customHeight="1" x14ac:dyDescent="0.2">
      <c r="C1" s="74" t="s">
        <v>116</v>
      </c>
      <c r="D1" s="74"/>
      <c r="E1" s="74"/>
    </row>
    <row r="2" spans="3:11" s="9" customFormat="1" ht="18" customHeight="1" x14ac:dyDescent="0.2">
      <c r="C2" s="48" t="s">
        <v>120</v>
      </c>
      <c r="D2" s="78" t="s">
        <v>189</v>
      </c>
      <c r="E2" s="78"/>
      <c r="F2" s="78"/>
      <c r="G2" s="79"/>
      <c r="J2" s="1"/>
      <c r="K2" s="1"/>
    </row>
    <row r="3" spans="3:11" ht="9.9499999999999993" customHeight="1" x14ac:dyDescent="0.2">
      <c r="C3" s="25"/>
      <c r="D3" s="25"/>
      <c r="G3" s="17"/>
    </row>
    <row r="4" spans="3:11" s="9" customFormat="1" ht="18" customHeight="1" x14ac:dyDescent="0.2">
      <c r="C4" s="48" t="s">
        <v>117</v>
      </c>
      <c r="D4" s="78" t="s">
        <v>190</v>
      </c>
      <c r="E4" s="78"/>
      <c r="F4" s="78"/>
      <c r="G4" s="79"/>
      <c r="J4" s="1"/>
      <c r="K4" s="1"/>
    </row>
    <row r="5" spans="3:11" ht="9.9499999999999993" customHeight="1" x14ac:dyDescent="0.2">
      <c r="C5" s="25"/>
      <c r="D5" s="25"/>
      <c r="G5" s="17"/>
    </row>
    <row r="6" spans="3:11" s="9" customFormat="1" ht="18" customHeight="1" x14ac:dyDescent="0.2">
      <c r="C6" s="48" t="s">
        <v>119</v>
      </c>
      <c r="D6" s="78" t="s">
        <v>191</v>
      </c>
      <c r="E6" s="78"/>
      <c r="F6" s="78"/>
      <c r="G6" s="79"/>
      <c r="J6" s="1"/>
      <c r="K6" s="1"/>
    </row>
    <row r="7" spans="3:11" ht="9.9499999999999993" customHeight="1" x14ac:dyDescent="0.2">
      <c r="C7" s="25"/>
      <c r="D7" s="25"/>
      <c r="G7" s="17"/>
    </row>
    <row r="8" spans="3:11" ht="18" customHeight="1" x14ac:dyDescent="0.2">
      <c r="C8" s="48" t="s">
        <v>167</v>
      </c>
      <c r="D8" s="67" t="s">
        <v>192</v>
      </c>
      <c r="F8" s="48" t="s">
        <v>166</v>
      </c>
      <c r="G8" s="68">
        <v>45131</v>
      </c>
    </row>
    <row r="9" spans="3:11" ht="18" customHeight="1" x14ac:dyDescent="0.2">
      <c r="C9" s="74" t="s">
        <v>149</v>
      </c>
      <c r="D9" s="74"/>
      <c r="E9" s="74"/>
    </row>
    <row r="10" spans="3:11" ht="9.9499999999999993" customHeight="1" x14ac:dyDescent="0.2">
      <c r="C10" s="25"/>
      <c r="D10" s="25"/>
      <c r="G10" s="17"/>
    </row>
    <row r="11" spans="3:11" s="9" customFormat="1" ht="18" customHeight="1" x14ac:dyDescent="0.2">
      <c r="C11" s="75" t="s">
        <v>125</v>
      </c>
      <c r="D11" s="76"/>
      <c r="E11" s="70" t="s">
        <v>179</v>
      </c>
      <c r="F11" s="69">
        <v>15000</v>
      </c>
      <c r="G11" s="47" t="s">
        <v>151</v>
      </c>
      <c r="J11" s="1"/>
      <c r="K11" s="1"/>
    </row>
    <row r="12" spans="3:11" ht="9.9499999999999993" customHeight="1" x14ac:dyDescent="0.2">
      <c r="C12" s="25"/>
      <c r="D12" s="25"/>
      <c r="G12" s="17"/>
    </row>
    <row r="13" spans="3:11" s="9" customFormat="1" ht="18" customHeight="1" x14ac:dyDescent="0.2">
      <c r="C13" s="75" t="s">
        <v>150</v>
      </c>
      <c r="D13" s="76"/>
      <c r="E13" s="75" t="s">
        <v>148</v>
      </c>
      <c r="F13" s="76"/>
      <c r="J13" s="1"/>
      <c r="K13" s="1"/>
    </row>
    <row r="14" spans="3:11" ht="9.9499999999999993" customHeight="1" x14ac:dyDescent="0.2">
      <c r="C14" s="25"/>
      <c r="D14" s="25"/>
      <c r="G14" s="17"/>
    </row>
    <row r="15" spans="3:11" s="9" customFormat="1" ht="18" customHeight="1" x14ac:dyDescent="0.2">
      <c r="C15" s="75" t="s">
        <v>147</v>
      </c>
      <c r="D15" s="77"/>
      <c r="E15" s="52"/>
      <c r="F15" s="69">
        <v>1500</v>
      </c>
      <c r="G15" s="47" t="s">
        <v>152</v>
      </c>
      <c r="J15" s="1"/>
      <c r="K15" s="1"/>
    </row>
    <row r="16" spans="3:11" ht="9.9499999999999993" customHeight="1" x14ac:dyDescent="0.2">
      <c r="C16" s="25"/>
      <c r="D16" s="25"/>
      <c r="G16" s="17"/>
    </row>
    <row r="17" spans="2:11" s="9" customFormat="1" ht="18" customHeight="1" x14ac:dyDescent="0.2">
      <c r="C17" s="75" t="s">
        <v>153</v>
      </c>
      <c r="D17" s="77"/>
      <c r="E17" s="52"/>
      <c r="F17" s="51">
        <f>F15/((F11/1000)*(1.73))</f>
        <v>57.80346820809249</v>
      </c>
      <c r="G17" s="47" t="s">
        <v>154</v>
      </c>
      <c r="J17" s="1"/>
      <c r="K17" s="1"/>
    </row>
    <row r="18" spans="2:11" s="9" customFormat="1" ht="18" customHeight="1" x14ac:dyDescent="0.2">
      <c r="D18" s="44"/>
      <c r="E18" s="44"/>
      <c r="F18" s="44"/>
      <c r="G18" s="44"/>
      <c r="J18" s="1"/>
      <c r="K18" s="1"/>
    </row>
    <row r="19" spans="2:11" ht="18" customHeight="1" x14ac:dyDescent="0.2">
      <c r="C19" s="74" t="s">
        <v>135</v>
      </c>
      <c r="D19" s="74"/>
      <c r="E19" s="74"/>
      <c r="G19" s="17"/>
    </row>
    <row r="20" spans="2:11" ht="6" customHeight="1" x14ac:dyDescent="0.2"/>
    <row r="21" spans="2:11" ht="27" customHeight="1" x14ac:dyDescent="0.2">
      <c r="C21" s="71" t="s">
        <v>136</v>
      </c>
      <c r="D21" s="25"/>
      <c r="G21" s="19" t="str">
        <f>'CHAMPS RELAIS'!$S$16</f>
        <v>32 A - 112 A</v>
      </c>
    </row>
    <row r="22" spans="2:11" ht="9.9499999999999993" customHeight="1" x14ac:dyDescent="0.2">
      <c r="C22" s="72"/>
      <c r="D22" s="25"/>
      <c r="G22" s="17"/>
    </row>
    <row r="23" spans="2:11" ht="27" customHeight="1" x14ac:dyDescent="0.2">
      <c r="B23" s="24"/>
      <c r="C23" s="71" t="s">
        <v>137</v>
      </c>
      <c r="D23" s="26" t="s">
        <v>47</v>
      </c>
      <c r="G23" s="19" t="str">
        <f>CONCATENATE("Is =",'CHAMPS RELAIS'!G40," A ")</f>
        <v xml:space="preserve">Is =56 A </v>
      </c>
    </row>
    <row r="24" spans="2:11" ht="9.9499999999999993" customHeight="1" x14ac:dyDescent="0.2">
      <c r="C24" s="72"/>
      <c r="G24" s="17"/>
    </row>
    <row r="25" spans="2:11" ht="27" customHeight="1" x14ac:dyDescent="0.2">
      <c r="C25" s="71" t="s">
        <v>138</v>
      </c>
      <c r="G25" s="19" t="str">
        <f>'CHAMPS RELAIS'!$C$54</f>
        <v>DEF</v>
      </c>
    </row>
    <row r="26" spans="2:11" ht="9.9499999999999993" customHeight="1" x14ac:dyDescent="0.35">
      <c r="C26" s="2"/>
      <c r="G26" s="18"/>
    </row>
    <row r="27" spans="2:11" ht="27" customHeight="1" x14ac:dyDescent="0.2">
      <c r="B27" s="24"/>
      <c r="C27" s="71" t="str">
        <f>'CHAMPS RELAIS'!W85</f>
        <v>SEUIL SURCHARGE POUR DEF</v>
      </c>
      <c r="D27" s="26" t="s">
        <v>46</v>
      </c>
      <c r="G27" s="19" t="str">
        <f>CONCATENATE("I&gt; =",'CHAMPS RELAIS'!H76," A ")</f>
        <v xml:space="preserve">I&gt; =61,6 A </v>
      </c>
    </row>
    <row r="28" spans="2:11" ht="9.9499999999999993" customHeight="1" x14ac:dyDescent="0.2">
      <c r="C28" s="2"/>
    </row>
    <row r="29" spans="2:11" ht="27" customHeight="1" x14ac:dyDescent="0.2">
      <c r="B29" s="24"/>
      <c r="C29" s="71" t="str">
        <f>'CHAMPS RELAIS'!$B$88</f>
        <v>TEMPORISATION DECLENCHEMENT</v>
      </c>
      <c r="D29" s="26" t="s">
        <v>48</v>
      </c>
      <c r="G29" s="19" t="str">
        <f>CONCATENATE('CHAMPS RELAIS'!T85," = ",'CHAMPS RELAIS'!C105, " ", 'CHAMPS RELAIS'!U85)</f>
        <v>t &gt; = 1 sec</v>
      </c>
    </row>
    <row r="30" spans="2:11" ht="9.9499999999999993" customHeight="1" x14ac:dyDescent="0.2">
      <c r="C30" s="2"/>
    </row>
    <row r="31" spans="2:11" ht="27" customHeight="1" x14ac:dyDescent="0.2">
      <c r="B31" s="24"/>
      <c r="C31" s="71" t="s">
        <v>143</v>
      </c>
      <c r="D31" s="26" t="s">
        <v>49</v>
      </c>
      <c r="G31" s="19" t="str">
        <f>CONCATENATE("I&gt;&gt; =",'CHAMPS RELAIS'!H128," A")</f>
        <v>I&gt;&gt; =224 A</v>
      </c>
    </row>
    <row r="32" spans="2:11" ht="9.9499999999999993" customHeight="1" x14ac:dyDescent="0.2">
      <c r="C32" s="2"/>
    </row>
    <row r="33" spans="2:7" ht="27" customHeight="1" x14ac:dyDescent="0.2">
      <c r="B33" s="24"/>
      <c r="C33" s="71" t="s">
        <v>144</v>
      </c>
      <c r="D33" s="26" t="s">
        <v>50</v>
      </c>
      <c r="G33" s="19" t="str">
        <f>CONCATENATE("t I&gt;&gt;= ",'CHAMPS RELAIS'!C150,"sec")</f>
        <v>t I&gt;&gt;= 0,1sec</v>
      </c>
    </row>
    <row r="34" spans="2:7" ht="9.9499999999999993" customHeight="1" x14ac:dyDescent="0.2">
      <c r="C34" s="2"/>
    </row>
    <row r="35" spans="2:7" ht="27" customHeight="1" x14ac:dyDescent="0.2">
      <c r="B35" s="24"/>
      <c r="C35" s="71" t="s">
        <v>145</v>
      </c>
      <c r="D35" s="26" t="s">
        <v>52</v>
      </c>
      <c r="G35" s="19" t="e">
        <f>CONCATENATE("IE&gt; = ",'CHAMPS RELAIS'!H184," A ")</f>
        <v>#VALUE!</v>
      </c>
    </row>
    <row r="36" spans="2:7" ht="9.9499999999999993" customHeight="1" x14ac:dyDescent="0.2">
      <c r="C36" s="2" t="s">
        <v>36</v>
      </c>
    </row>
    <row r="37" spans="2:7" ht="27" customHeight="1" x14ac:dyDescent="0.2">
      <c r="B37" s="24"/>
      <c r="C37" s="71" t="s">
        <v>146</v>
      </c>
      <c r="D37" s="26" t="s">
        <v>51</v>
      </c>
      <c r="G37" s="19" t="e">
        <f>CONCATENATE("t IE&gt; = ",'CHAMPS RELAIS'!H207," sec")</f>
        <v>#VALUE!</v>
      </c>
    </row>
  </sheetData>
  <sheetProtection password="9C4C" sheet="1" objects="1" scenarios="1"/>
  <mergeCells count="11">
    <mergeCell ref="C9:E9"/>
    <mergeCell ref="C1:E1"/>
    <mergeCell ref="C19:E19"/>
    <mergeCell ref="C11:D11"/>
    <mergeCell ref="C15:D15"/>
    <mergeCell ref="C13:D13"/>
    <mergeCell ref="E13:F13"/>
    <mergeCell ref="D2:G2"/>
    <mergeCell ref="D4:G4"/>
    <mergeCell ref="D6:G6"/>
    <mergeCell ref="C17:D17"/>
  </mergeCells>
  <conditionalFormatting sqref="D2:G2 D4:G4 D6:G6 D8 F11 F15 F17">
    <cfRule type="containsBlanks" dxfId="3" priority="6">
      <formula>LEN(TRIM(D2))=0</formula>
    </cfRule>
  </conditionalFormatting>
  <conditionalFormatting sqref="G8">
    <cfRule type="containsBlanks" dxfId="2" priority="1">
      <formula>LEN(TRIM(G8))=0</formula>
    </cfRule>
  </conditionalFormatting>
  <conditionalFormatting sqref="G35 G37">
    <cfRule type="containsErrors" dxfId="1" priority="9">
      <formula>ISERROR(G35)</formula>
    </cfRule>
  </conditionalFormatting>
  <pageMargins left="0.70866141732283472" right="0.70866141732283472" top="0.74803149606299213" bottom="0.74803149606299213" header="0.31496062992125984" footer="0.31496062992125984"/>
  <pageSetup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autoLine="0" autoPict="0">
                <anchor moveWithCells="1">
                  <from>
                    <xdr:col>4</xdr:col>
                    <xdr:colOff>9525</xdr:colOff>
                    <xdr:row>20</xdr:row>
                    <xdr:rowOff>0</xdr:rowOff>
                  </from>
                  <to>
                    <xdr:col>5</xdr:col>
                    <xdr:colOff>361950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locked="0"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361950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locked="0" defaultSize="0" autoLine="0" autoPict="0">
                <anchor moveWithCells="1">
                  <from>
                    <xdr:col>4</xdr:col>
                    <xdr:colOff>0</xdr:colOff>
                    <xdr:row>24</xdr:row>
                    <xdr:rowOff>0</xdr:rowOff>
                  </from>
                  <to>
                    <xdr:col>5</xdr:col>
                    <xdr:colOff>361950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locked="0" defaultSize="0" autoLine="0" autoPict="0">
                <anchor moveWithCells="1">
                  <from>
                    <xdr:col>4</xdr:col>
                    <xdr:colOff>0</xdr:colOff>
                    <xdr:row>26</xdr:row>
                    <xdr:rowOff>0</xdr:rowOff>
                  </from>
                  <to>
                    <xdr:col>5</xdr:col>
                    <xdr:colOff>361950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4</xdr:col>
                    <xdr:colOff>0</xdr:colOff>
                    <xdr:row>28</xdr:row>
                    <xdr:rowOff>0</xdr:rowOff>
                  </from>
                  <to>
                    <xdr:col>5</xdr:col>
                    <xdr:colOff>361950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4</xdr:col>
                    <xdr:colOff>0</xdr:colOff>
                    <xdr:row>30</xdr:row>
                    <xdr:rowOff>0</xdr:rowOff>
                  </from>
                  <to>
                    <xdr:col>5</xdr:col>
                    <xdr:colOff>361950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Drop Down 7">
              <controlPr locked="0" defaultSize="0" autoLine="0" autoPict="0">
                <anchor moveWithCells="1">
                  <from>
                    <xdr:col>4</xdr:col>
                    <xdr:colOff>0</xdr:colOff>
                    <xdr:row>32</xdr:row>
                    <xdr:rowOff>0</xdr:rowOff>
                  </from>
                  <to>
                    <xdr:col>5</xdr:col>
                    <xdr:colOff>361950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Drop Down 8">
              <controlPr locked="0" defaultSize="0" autoLine="0" autoPict="0">
                <anchor moveWithCells="1">
                  <from>
                    <xdr:col>4</xdr:col>
                    <xdr:colOff>0</xdr:colOff>
                    <xdr:row>34</xdr:row>
                    <xdr:rowOff>0</xdr:rowOff>
                  </from>
                  <to>
                    <xdr:col>5</xdr:col>
                    <xdr:colOff>361950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Drop Down 9">
              <controlPr locked="0" defaultSize="0" autoLine="0" autoPict="0">
                <anchor moveWithCells="1">
                  <from>
                    <xdr:col>4</xdr:col>
                    <xdr:colOff>0</xdr:colOff>
                    <xdr:row>36</xdr:row>
                    <xdr:rowOff>0</xdr:rowOff>
                  </from>
                  <to>
                    <xdr:col>5</xdr:col>
                    <xdr:colOff>361950</xdr:colOff>
                    <xdr:row>36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Drop Down 10">
              <controlPr locked="0" defaultSize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Drop Down 11">
              <controlPr locked="0" defaultSize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Drop Down 12">
              <controlPr locked="0" defaultSize="0" autoLine="0" autoPict="0" macro="[0]!Zonecombinée12_QuandChangement">
                <anchor moveWithCells="1">
                  <from>
                    <xdr:col>3</xdr:col>
                    <xdr:colOff>0</xdr:colOff>
                    <xdr:row>10</xdr:row>
                    <xdr:rowOff>0</xdr:rowOff>
                  </from>
                  <to>
                    <xdr:col>4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B1:K74"/>
  <sheetViews>
    <sheetView showGridLines="0" showRowColHeaders="0" tabSelected="1" topLeftCell="A25" zoomScale="120" zoomScaleNormal="120" workbookViewId="0">
      <selection activeCell="B57" sqref="B57"/>
    </sheetView>
  </sheetViews>
  <sheetFormatPr baseColWidth="10" defaultColWidth="11.42578125" defaultRowHeight="15" x14ac:dyDescent="0.25"/>
  <cols>
    <col min="1" max="1" width="3.42578125" customWidth="1"/>
    <col min="3" max="3" width="2.5703125" customWidth="1"/>
    <col min="4" max="4" width="1" customWidth="1"/>
    <col min="5" max="5" width="11.42578125" style="30"/>
    <col min="6" max="6" width="21.28515625" customWidth="1"/>
    <col min="7" max="7" width="11.42578125" style="29"/>
    <col min="9" max="9" width="1" customWidth="1"/>
    <col min="10" max="10" width="9.5703125" customWidth="1"/>
    <col min="11" max="11" width="5.5703125" customWidth="1"/>
    <col min="12" max="12" width="11.42578125" customWidth="1"/>
    <col min="13" max="13" width="1.42578125" customWidth="1"/>
  </cols>
  <sheetData>
    <row r="1" spans="2:10" ht="6.75" customHeight="1" x14ac:dyDescent="0.25"/>
    <row r="2" spans="2:10" ht="18" customHeight="1" x14ac:dyDescent="0.25">
      <c r="F2" s="73" t="s">
        <v>186</v>
      </c>
    </row>
    <row r="3" spans="2:10" ht="12" customHeight="1" x14ac:dyDescent="0.25">
      <c r="F3" s="58" t="s">
        <v>187</v>
      </c>
    </row>
    <row r="4" spans="2:10" ht="12" customHeight="1" x14ac:dyDescent="0.25">
      <c r="F4" s="58" t="s">
        <v>181</v>
      </c>
    </row>
    <row r="5" spans="2:10" ht="12" customHeight="1" x14ac:dyDescent="0.25">
      <c r="F5" s="58" t="s">
        <v>188</v>
      </c>
    </row>
    <row r="6" spans="2:10" ht="6" customHeight="1" thickBot="1" x14ac:dyDescent="0.3"/>
    <row r="7" spans="2:10" ht="18.75" customHeight="1" x14ac:dyDescent="0.25">
      <c r="B7" s="88" t="s">
        <v>182</v>
      </c>
      <c r="C7" s="88"/>
      <c r="D7" s="88"/>
      <c r="E7" s="88"/>
      <c r="F7" s="88"/>
      <c r="G7" s="88"/>
      <c r="H7" s="88"/>
      <c r="I7" s="88"/>
      <c r="J7" s="88"/>
    </row>
    <row r="8" spans="2:10" ht="18.75" customHeight="1" thickBot="1" x14ac:dyDescent="0.3">
      <c r="B8" s="89" t="s">
        <v>183</v>
      </c>
      <c r="C8" s="89"/>
      <c r="D8" s="89"/>
      <c r="E8" s="89"/>
      <c r="F8" s="89"/>
      <c r="G8" s="89"/>
      <c r="H8" s="89"/>
      <c r="I8" s="89"/>
      <c r="J8" s="89"/>
    </row>
    <row r="9" spans="2:10" x14ac:dyDescent="0.25">
      <c r="B9" s="50" t="s">
        <v>155</v>
      </c>
    </row>
    <row r="10" spans="2:10" ht="12" customHeight="1" x14ac:dyDescent="0.25">
      <c r="B10" s="53" t="s">
        <v>173</v>
      </c>
      <c r="C10" s="52"/>
      <c r="D10" s="52"/>
      <c r="E10" s="82" t="str">
        <f>REGLAGE!$D$2</f>
        <v>BUTEMBO</v>
      </c>
      <c r="F10" s="82"/>
      <c r="G10" s="82"/>
      <c r="H10" s="83"/>
    </row>
    <row r="11" spans="2:10" ht="12" customHeight="1" x14ac:dyDescent="0.25">
      <c r="B11" s="53" t="s">
        <v>174</v>
      </c>
      <c r="C11" s="52"/>
      <c r="D11" s="52"/>
      <c r="E11" s="82" t="str">
        <f>REGLAGE!$D$4</f>
        <v>XIRIA 15 KV</v>
      </c>
      <c r="F11" s="82"/>
      <c r="G11" s="82"/>
      <c r="H11" s="83"/>
    </row>
    <row r="12" spans="2:10" ht="12" customHeight="1" x14ac:dyDescent="0.25">
      <c r="B12" s="53" t="s">
        <v>172</v>
      </c>
      <c r="C12" s="52"/>
      <c r="D12" s="52"/>
      <c r="E12" s="82" t="str">
        <f>REGLAGE!$D$6</f>
        <v>FEEDER 1 - ISALE</v>
      </c>
      <c r="F12" s="82"/>
      <c r="G12" s="82"/>
      <c r="H12" s="83"/>
    </row>
    <row r="13" spans="2:10" ht="12" customHeight="1" x14ac:dyDescent="0.25">
      <c r="B13" s="53" t="s">
        <v>171</v>
      </c>
      <c r="C13" s="52"/>
      <c r="D13" s="52"/>
      <c r="E13" s="62" t="str">
        <f>REGLAGE!$D$8</f>
        <v>-</v>
      </c>
      <c r="F13" s="49"/>
      <c r="G13" s="53" t="s">
        <v>170</v>
      </c>
      <c r="H13" s="63">
        <f>REGLAGE!$G$8</f>
        <v>45131</v>
      </c>
    </row>
    <row r="14" spans="2:10" ht="6" customHeight="1" x14ac:dyDescent="0.25"/>
    <row r="15" spans="2:10" ht="12" customHeight="1" x14ac:dyDescent="0.25">
      <c r="B15" s="50" t="s">
        <v>122</v>
      </c>
      <c r="F15" s="53" t="s">
        <v>126</v>
      </c>
      <c r="G15" s="64" t="str">
        <f>VLOOKUP('CHAMPS DATA'!B28,'CHAMPS DATA'!B19:K27,3,FALSE)</f>
        <v>RESEAU</v>
      </c>
      <c r="H15" s="59"/>
    </row>
    <row r="16" spans="2:10" ht="12" customHeight="1" x14ac:dyDescent="0.25">
      <c r="B16" s="9"/>
      <c r="F16" s="53" t="s">
        <v>156</v>
      </c>
      <c r="G16" s="64">
        <f>REGLAGE!$F$11/1000</f>
        <v>15</v>
      </c>
      <c r="H16" s="60" t="s">
        <v>159</v>
      </c>
    </row>
    <row r="17" spans="2:9" ht="12" customHeight="1" x14ac:dyDescent="0.25">
      <c r="B17" s="9"/>
      <c r="F17" s="53" t="s">
        <v>157</v>
      </c>
      <c r="G17" s="64">
        <f>REGLAGE!$F$15</f>
        <v>1500</v>
      </c>
      <c r="H17" s="60" t="s">
        <v>152</v>
      </c>
    </row>
    <row r="18" spans="2:9" ht="12" customHeight="1" x14ac:dyDescent="0.25">
      <c r="B18" s="9"/>
      <c r="F18" s="53" t="s">
        <v>158</v>
      </c>
      <c r="G18" s="65">
        <f>REGLAGE!$F$17</f>
        <v>57.80346820809249</v>
      </c>
      <c r="H18" s="60" t="s">
        <v>154</v>
      </c>
    </row>
    <row r="19" spans="2:9" ht="12" customHeight="1" x14ac:dyDescent="0.25">
      <c r="B19" s="9"/>
      <c r="F19" s="53" t="s">
        <v>160</v>
      </c>
      <c r="G19" s="64">
        <f>VLOOKUP('CHAMPS DATA'!D34,'CHAMPS DATA'!D29:I32,2,FALSE)</f>
        <v>200</v>
      </c>
      <c r="H19" s="60" t="s">
        <v>154</v>
      </c>
    </row>
    <row r="20" spans="2:9" ht="12" customHeight="1" x14ac:dyDescent="0.25">
      <c r="B20" s="9"/>
      <c r="F20" s="53" t="s">
        <v>161</v>
      </c>
      <c r="G20" s="64" t="str">
        <f>VLOOKUP('CHAMPS RELAIS'!$B$16,'CHAMPS RELAIS'!$A$11:$S$16,2,FALSE)</f>
        <v>WIC1-W3</v>
      </c>
      <c r="H20" s="61" t="str">
        <f>CONCATENATE("(",REGLAGE!G21,")")</f>
        <v>(32 A - 112 A)</v>
      </c>
    </row>
    <row r="21" spans="2:9" ht="6" customHeight="1" thickBot="1" x14ac:dyDescent="0.3"/>
    <row r="22" spans="2:9" ht="6" customHeight="1" x14ac:dyDescent="0.25">
      <c r="D22" s="32"/>
      <c r="E22" s="33"/>
      <c r="F22" s="34"/>
      <c r="G22" s="35"/>
      <c r="H22" s="34"/>
      <c r="I22" s="36"/>
    </row>
    <row r="23" spans="2:9" ht="11.1" customHeight="1" x14ac:dyDescent="0.25">
      <c r="D23" s="37"/>
      <c r="E23" s="86" t="s">
        <v>85</v>
      </c>
      <c r="F23" s="87" t="str">
        <f>CONCATENATE('CHAMPS RELAIS'!G40," A")</f>
        <v>56 A</v>
      </c>
      <c r="G23" s="31" t="s">
        <v>53</v>
      </c>
      <c r="H23" s="31" t="str">
        <f>'CHAMPS RELAIS'!$C$40</f>
        <v>OFF</v>
      </c>
      <c r="I23" s="38"/>
    </row>
    <row r="24" spans="2:9" ht="11.1" customHeight="1" x14ac:dyDescent="0.25">
      <c r="D24" s="37"/>
      <c r="E24" s="86"/>
      <c r="F24" s="87"/>
      <c r="G24" s="31" t="s">
        <v>54</v>
      </c>
      <c r="H24" s="31" t="str">
        <f>'CHAMPS RELAIS'!$D$40</f>
        <v>ON</v>
      </c>
      <c r="I24" s="38"/>
    </row>
    <row r="25" spans="2:9" ht="11.1" customHeight="1" x14ac:dyDescent="0.25">
      <c r="D25" s="37"/>
      <c r="E25" s="86"/>
      <c r="F25" s="87"/>
      <c r="G25" s="31" t="s">
        <v>55</v>
      </c>
      <c r="H25" s="31" t="str">
        <f>'CHAMPS RELAIS'!$E$40</f>
        <v>ON</v>
      </c>
      <c r="I25" s="38"/>
    </row>
    <row r="26" spans="2:9" ht="11.1" customHeight="1" x14ac:dyDescent="0.25">
      <c r="D26" s="37"/>
      <c r="E26" s="86"/>
      <c r="F26" s="87"/>
      <c r="G26" s="31" t="s">
        <v>56</v>
      </c>
      <c r="H26" s="31" t="str">
        <f>'CHAMPS RELAIS'!$F$40</f>
        <v>OFF</v>
      </c>
      <c r="I26" s="38"/>
    </row>
    <row r="27" spans="2:9" ht="11.1" customHeight="1" x14ac:dyDescent="0.25">
      <c r="D27" s="37"/>
      <c r="E27" s="92"/>
      <c r="F27" s="87" t="str">
        <f>'CHAMPS RELAIS'!$C$54</f>
        <v>DEF</v>
      </c>
      <c r="G27" s="31" t="s">
        <v>57</v>
      </c>
      <c r="H27" s="31" t="str">
        <f>'CHAMPS RELAIS'!$D$54</f>
        <v>OFF</v>
      </c>
      <c r="I27" s="38"/>
    </row>
    <row r="28" spans="2:9" ht="11.1" customHeight="1" x14ac:dyDescent="0.25">
      <c r="D28" s="37"/>
      <c r="E28" s="92"/>
      <c r="F28" s="87"/>
      <c r="G28" s="31" t="s">
        <v>58</v>
      </c>
      <c r="H28" s="31" t="str">
        <f>'CHAMPS RELAIS'!$E$54</f>
        <v>OFF</v>
      </c>
      <c r="I28" s="38"/>
    </row>
    <row r="29" spans="2:9" ht="11.1" customHeight="1" x14ac:dyDescent="0.25">
      <c r="D29" s="37"/>
      <c r="E29" s="92"/>
      <c r="F29" s="87"/>
      <c r="G29" s="31" t="s">
        <v>59</v>
      </c>
      <c r="H29" s="31" t="str">
        <f>'CHAMPS RELAIS'!$F$54</f>
        <v>OFF</v>
      </c>
      <c r="I29" s="38"/>
    </row>
    <row r="30" spans="2:9" ht="11.1" customHeight="1" x14ac:dyDescent="0.25">
      <c r="D30" s="37"/>
      <c r="E30" s="93"/>
      <c r="F30" s="87"/>
      <c r="G30" s="31" t="s">
        <v>60</v>
      </c>
      <c r="H30" s="31" t="str">
        <f>'CHAMPS RELAIS'!$G$54</f>
        <v>OFF</v>
      </c>
      <c r="I30" s="38"/>
    </row>
    <row r="31" spans="2:9" ht="6" customHeight="1" thickBot="1" x14ac:dyDescent="0.3">
      <c r="D31" s="39"/>
      <c r="E31" s="40"/>
      <c r="F31" s="41"/>
      <c r="G31" s="42"/>
      <c r="H31" s="41"/>
      <c r="I31" s="43"/>
    </row>
    <row r="32" spans="2:9" ht="6" customHeight="1" thickBot="1" x14ac:dyDescent="0.3">
      <c r="G32" s="28"/>
      <c r="H32" s="27"/>
    </row>
    <row r="33" spans="4:11" ht="6" customHeight="1" x14ac:dyDescent="0.25">
      <c r="D33" s="32"/>
      <c r="E33" s="33"/>
      <c r="F33" s="34"/>
      <c r="G33" s="35"/>
      <c r="H33" s="34"/>
      <c r="I33" s="36"/>
    </row>
    <row r="34" spans="4:11" ht="11.1" customHeight="1" x14ac:dyDescent="0.25">
      <c r="D34" s="37"/>
      <c r="E34" s="86" t="s">
        <v>86</v>
      </c>
      <c r="F34" s="87" t="str">
        <f>CONCATENATE('CHAMPS RELAIS'!H76," A")</f>
        <v>61,6 A</v>
      </c>
      <c r="G34" s="31" t="s">
        <v>61</v>
      </c>
      <c r="H34" s="31" t="str">
        <f>'CHAMPS RELAIS'!$D$76</f>
        <v>OFF</v>
      </c>
      <c r="I34" s="38"/>
    </row>
    <row r="35" spans="4:11" ht="11.1" customHeight="1" x14ac:dyDescent="0.25">
      <c r="D35" s="37"/>
      <c r="E35" s="86"/>
      <c r="F35" s="87"/>
      <c r="G35" s="31" t="s">
        <v>62</v>
      </c>
      <c r="H35" s="31" t="str">
        <f>'CHAMPS RELAIS'!$E$76</f>
        <v>OFF</v>
      </c>
      <c r="I35" s="38"/>
    </row>
    <row r="36" spans="4:11" ht="11.1" customHeight="1" x14ac:dyDescent="0.25">
      <c r="D36" s="37"/>
      <c r="E36" s="86"/>
      <c r="F36" s="87"/>
      <c r="G36" s="31" t="s">
        <v>63</v>
      </c>
      <c r="H36" s="31" t="str">
        <f>'CHAMPS RELAIS'!$F$76</f>
        <v>ON</v>
      </c>
      <c r="I36" s="38"/>
    </row>
    <row r="37" spans="4:11" ht="11.1" customHeight="1" x14ac:dyDescent="0.25">
      <c r="D37" s="37"/>
      <c r="E37" s="86"/>
      <c r="F37" s="87"/>
      <c r="G37" s="31" t="s">
        <v>64</v>
      </c>
      <c r="H37" s="31" t="str">
        <f>'CHAMPS RELAIS'!$G$76</f>
        <v>OFF</v>
      </c>
      <c r="I37" s="38"/>
    </row>
    <row r="38" spans="4:11" ht="11.1" customHeight="1" x14ac:dyDescent="0.25">
      <c r="D38" s="37"/>
      <c r="E38" s="86" t="s">
        <v>87</v>
      </c>
      <c r="F38" s="87" t="str">
        <f>CONCATENATE('CHAMPS RELAIS'!C105," S")</f>
        <v>1 S</v>
      </c>
      <c r="G38" s="31" t="s">
        <v>65</v>
      </c>
      <c r="H38" s="31" t="str">
        <f>'CHAMPS RELAIS'!$D$105</f>
        <v>ON</v>
      </c>
      <c r="I38" s="38"/>
    </row>
    <row r="39" spans="4:11" ht="11.1" customHeight="1" x14ac:dyDescent="0.25">
      <c r="D39" s="37"/>
      <c r="E39" s="86"/>
      <c r="F39" s="87"/>
      <c r="G39" s="31" t="s">
        <v>66</v>
      </c>
      <c r="H39" s="31" t="str">
        <f>'CHAMPS RELAIS'!$E$105</f>
        <v>ON</v>
      </c>
      <c r="I39" s="38"/>
      <c r="J39" s="96" t="s">
        <v>169</v>
      </c>
      <c r="K39" s="97"/>
    </row>
    <row r="40" spans="4:11" ht="11.1" customHeight="1" x14ac:dyDescent="0.25">
      <c r="D40" s="37"/>
      <c r="E40" s="86"/>
      <c r="F40" s="87"/>
      <c r="G40" s="31" t="s">
        <v>67</v>
      </c>
      <c r="H40" s="31" t="str">
        <f>'CHAMPS RELAIS'!$F$105</f>
        <v>OFF</v>
      </c>
      <c r="I40" s="38"/>
    </row>
    <row r="41" spans="4:11" ht="11.1" customHeight="1" x14ac:dyDescent="0.25">
      <c r="D41" s="37"/>
      <c r="E41" s="86"/>
      <c r="F41" s="87"/>
      <c r="G41" s="31" t="s">
        <v>68</v>
      </c>
      <c r="H41" s="31" t="str">
        <f>'CHAMPS RELAIS'!$G$105</f>
        <v>OFF</v>
      </c>
      <c r="I41" s="38"/>
    </row>
    <row r="42" spans="4:11" ht="6" customHeight="1" thickBot="1" x14ac:dyDescent="0.3">
      <c r="D42" s="39"/>
      <c r="E42" s="40"/>
      <c r="F42" s="41"/>
      <c r="G42" s="42"/>
      <c r="H42" s="41"/>
      <c r="I42" s="43"/>
    </row>
    <row r="43" spans="4:11" ht="6" customHeight="1" thickBot="1" x14ac:dyDescent="0.3">
      <c r="G43" s="28"/>
      <c r="H43" s="27"/>
    </row>
    <row r="44" spans="4:11" ht="6" customHeight="1" x14ac:dyDescent="0.25">
      <c r="D44" s="32"/>
      <c r="E44" s="33"/>
      <c r="F44" s="34"/>
      <c r="G44" s="35"/>
      <c r="H44" s="34"/>
      <c r="I44" s="36"/>
    </row>
    <row r="45" spans="4:11" ht="11.1" customHeight="1" x14ac:dyDescent="0.25">
      <c r="D45" s="37"/>
      <c r="E45" s="86" t="s">
        <v>88</v>
      </c>
      <c r="F45" s="87" t="str">
        <f>CONCATENATE('CHAMPS RELAIS'!H128," A")</f>
        <v>224 A</v>
      </c>
      <c r="G45" s="31" t="s">
        <v>69</v>
      </c>
      <c r="H45" s="31" t="str">
        <f>'CHAMPS RELAIS'!$D$128</f>
        <v>ON</v>
      </c>
      <c r="I45" s="38"/>
    </row>
    <row r="46" spans="4:11" ht="11.1" customHeight="1" x14ac:dyDescent="0.25">
      <c r="D46" s="37"/>
      <c r="E46" s="86"/>
      <c r="F46" s="87"/>
      <c r="G46" s="31" t="s">
        <v>70</v>
      </c>
      <c r="H46" s="31" t="str">
        <f>'CHAMPS RELAIS'!$E$128</f>
        <v>ON</v>
      </c>
      <c r="I46" s="38"/>
    </row>
    <row r="47" spans="4:11" ht="11.1" customHeight="1" x14ac:dyDescent="0.25">
      <c r="D47" s="37"/>
      <c r="E47" s="86"/>
      <c r="F47" s="87"/>
      <c r="G47" s="31" t="s">
        <v>71</v>
      </c>
      <c r="H47" s="31" t="str">
        <f>'CHAMPS RELAIS'!$F$128</f>
        <v>OFF</v>
      </c>
      <c r="I47" s="38"/>
    </row>
    <row r="48" spans="4:11" ht="11.1" customHeight="1" x14ac:dyDescent="0.25">
      <c r="D48" s="37"/>
      <c r="E48" s="86"/>
      <c r="F48" s="87"/>
      <c r="G48" s="31" t="s">
        <v>72</v>
      </c>
      <c r="H48" s="31" t="str">
        <f>'CHAMPS RELAIS'!$G$128</f>
        <v>OFF</v>
      </c>
      <c r="I48" s="38"/>
    </row>
    <row r="49" spans="4:9" ht="11.1" customHeight="1" x14ac:dyDescent="0.25">
      <c r="D49" s="37"/>
      <c r="E49" s="86" t="s">
        <v>89</v>
      </c>
      <c r="F49" s="87" t="str">
        <f>CONCATENATE('CHAMPS RELAIS'!C150," S")</f>
        <v>0,1 S</v>
      </c>
      <c r="G49" s="31" t="s">
        <v>73</v>
      </c>
      <c r="H49" s="31" t="str">
        <f>'CHAMPS RELAIS'!$D$150</f>
        <v>OFF</v>
      </c>
      <c r="I49" s="38"/>
    </row>
    <row r="50" spans="4:9" ht="11.1" customHeight="1" x14ac:dyDescent="0.25">
      <c r="D50" s="37"/>
      <c r="E50" s="86"/>
      <c r="F50" s="87"/>
      <c r="G50" s="31" t="s">
        <v>74</v>
      </c>
      <c r="H50" s="31" t="str">
        <f>'CHAMPS RELAIS'!$E$150</f>
        <v>ON</v>
      </c>
      <c r="I50" s="38"/>
    </row>
    <row r="51" spans="4:9" ht="11.1" customHeight="1" x14ac:dyDescent="0.25">
      <c r="D51" s="37"/>
      <c r="E51" s="86"/>
      <c r="F51" s="87"/>
      <c r="G51" s="31" t="s">
        <v>75</v>
      </c>
      <c r="H51" s="31" t="str">
        <f>'CHAMPS RELAIS'!$F$150</f>
        <v>OFF</v>
      </c>
      <c r="I51" s="38"/>
    </row>
    <row r="52" spans="4:9" ht="11.1" customHeight="1" x14ac:dyDescent="0.25">
      <c r="D52" s="37"/>
      <c r="E52" s="86"/>
      <c r="F52" s="87"/>
      <c r="G52" s="31" t="s">
        <v>76</v>
      </c>
      <c r="H52" s="31" t="str">
        <f>'CHAMPS RELAIS'!$G$150</f>
        <v>OFF</v>
      </c>
      <c r="I52" s="38"/>
    </row>
    <row r="53" spans="4:9" ht="6" customHeight="1" thickBot="1" x14ac:dyDescent="0.3">
      <c r="D53" s="39"/>
      <c r="E53" s="40"/>
      <c r="F53" s="41"/>
      <c r="G53" s="42"/>
      <c r="H53" s="41"/>
      <c r="I53" s="43"/>
    </row>
    <row r="54" spans="4:9" ht="6" customHeight="1" thickBot="1" x14ac:dyDescent="0.3">
      <c r="G54" s="28"/>
      <c r="H54" s="27"/>
    </row>
    <row r="55" spans="4:9" ht="6" customHeight="1" x14ac:dyDescent="0.25">
      <c r="D55" s="32"/>
      <c r="E55" s="33"/>
      <c r="F55" s="34"/>
      <c r="G55" s="35"/>
      <c r="H55" s="34"/>
      <c r="I55" s="36"/>
    </row>
    <row r="56" spans="4:9" ht="11.1" customHeight="1" x14ac:dyDescent="0.25">
      <c r="D56" s="37"/>
      <c r="E56" s="86" t="s">
        <v>90</v>
      </c>
      <c r="F56" s="87" t="e">
        <f>CONCATENATE('CHAMPS RELAIS'!H184," A")</f>
        <v>#VALUE!</v>
      </c>
      <c r="G56" s="31" t="s">
        <v>77</v>
      </c>
      <c r="H56" s="31" t="str">
        <f>'CHAMPS RELAIS'!$D$184</f>
        <v>ON</v>
      </c>
      <c r="I56" s="38"/>
    </row>
    <row r="57" spans="4:9" ht="11.1" customHeight="1" x14ac:dyDescent="0.25">
      <c r="D57" s="37"/>
      <c r="E57" s="86"/>
      <c r="F57" s="87"/>
      <c r="G57" s="31" t="s">
        <v>78</v>
      </c>
      <c r="H57" s="31" t="str">
        <f>'CHAMPS RELAIS'!$E$184</f>
        <v>ON</v>
      </c>
      <c r="I57" s="38"/>
    </row>
    <row r="58" spans="4:9" ht="11.1" customHeight="1" x14ac:dyDescent="0.25">
      <c r="D58" s="37"/>
      <c r="E58" s="86"/>
      <c r="F58" s="87"/>
      <c r="G58" s="31" t="s">
        <v>79</v>
      </c>
      <c r="H58" s="31" t="str">
        <f>'CHAMPS RELAIS'!$F$184</f>
        <v>ON</v>
      </c>
      <c r="I58" s="38"/>
    </row>
    <row r="59" spans="4:9" ht="11.1" customHeight="1" x14ac:dyDescent="0.25">
      <c r="D59" s="37"/>
      <c r="E59" s="86"/>
      <c r="F59" s="87"/>
      <c r="G59" s="31" t="s">
        <v>80</v>
      </c>
      <c r="H59" s="31" t="str">
        <f>'CHAMPS RELAIS'!$G$184</f>
        <v>ON</v>
      </c>
      <c r="I59" s="38"/>
    </row>
    <row r="60" spans="4:9" ht="11.1" customHeight="1" x14ac:dyDescent="0.25">
      <c r="D60" s="37"/>
      <c r="E60" s="86" t="s">
        <v>91</v>
      </c>
      <c r="F60" s="87" t="e">
        <f>CONCATENATE('CHAMPS RELAIS'!H207," S")</f>
        <v>#VALUE!</v>
      </c>
      <c r="G60" s="31" t="s">
        <v>81</v>
      </c>
      <c r="H60" s="31" t="str">
        <f>'CHAMPS RELAIS'!$D$207</f>
        <v>OFF</v>
      </c>
      <c r="I60" s="38"/>
    </row>
    <row r="61" spans="4:9" ht="11.1" customHeight="1" x14ac:dyDescent="0.25">
      <c r="D61" s="37"/>
      <c r="E61" s="86"/>
      <c r="F61" s="87"/>
      <c r="G61" s="31" t="s">
        <v>82</v>
      </c>
      <c r="H61" s="31" t="str">
        <f>'CHAMPS RELAIS'!$E$207</f>
        <v>OFF</v>
      </c>
      <c r="I61" s="38"/>
    </row>
    <row r="62" spans="4:9" ht="11.1" customHeight="1" x14ac:dyDescent="0.25">
      <c r="D62" s="37"/>
      <c r="E62" s="86"/>
      <c r="F62" s="87"/>
      <c r="G62" s="31" t="s">
        <v>83</v>
      </c>
      <c r="H62" s="31" t="str">
        <f>'CHAMPS RELAIS'!$F$207</f>
        <v>OFF</v>
      </c>
      <c r="I62" s="38"/>
    </row>
    <row r="63" spans="4:9" ht="11.1" customHeight="1" x14ac:dyDescent="0.25">
      <c r="D63" s="37"/>
      <c r="E63" s="86"/>
      <c r="F63" s="87"/>
      <c r="G63" s="31" t="s">
        <v>84</v>
      </c>
      <c r="H63" s="31" t="str">
        <f>'CHAMPS RELAIS'!$G$207</f>
        <v>OFF</v>
      </c>
      <c r="I63" s="38"/>
    </row>
    <row r="64" spans="4:9" ht="6" customHeight="1" thickBot="1" x14ac:dyDescent="0.3">
      <c r="D64" s="39"/>
      <c r="E64" s="40"/>
      <c r="F64" s="41"/>
      <c r="G64" s="42"/>
      <c r="H64" s="41"/>
      <c r="I64" s="43"/>
    </row>
    <row r="65" spans="2:11" ht="6" customHeight="1" thickBot="1" x14ac:dyDescent="0.3">
      <c r="G65" s="28"/>
      <c r="H65" s="27"/>
    </row>
    <row r="66" spans="2:11" x14ac:dyDescent="0.25">
      <c r="B66" s="55" t="s">
        <v>162</v>
      </c>
      <c r="C66" s="84" t="s">
        <v>163</v>
      </c>
      <c r="D66" s="84"/>
      <c r="E66" s="84"/>
      <c r="F66" s="84"/>
      <c r="G66" s="84"/>
      <c r="H66" s="84"/>
      <c r="I66" s="84"/>
      <c r="J66" s="85"/>
      <c r="K66" s="1"/>
    </row>
    <row r="67" spans="2:11" x14ac:dyDescent="0.25">
      <c r="B67" s="56"/>
      <c r="C67" s="94" t="s">
        <v>164</v>
      </c>
      <c r="D67" s="94"/>
      <c r="E67" s="94"/>
      <c r="F67" s="94"/>
      <c r="G67" s="94"/>
      <c r="H67" s="94"/>
      <c r="I67" s="94"/>
      <c r="J67" s="95"/>
    </row>
    <row r="68" spans="2:11" ht="15.75" thickBot="1" x14ac:dyDescent="0.3">
      <c r="B68" s="57"/>
      <c r="C68" s="90" t="s">
        <v>165</v>
      </c>
      <c r="D68" s="90"/>
      <c r="E68" s="90"/>
      <c r="F68" s="90"/>
      <c r="G68" s="90"/>
      <c r="H68" s="90"/>
      <c r="I68" s="90"/>
      <c r="J68" s="91"/>
    </row>
    <row r="69" spans="2:11" ht="15.75" thickBot="1" x14ac:dyDescent="0.3">
      <c r="B69" s="66" t="s">
        <v>175</v>
      </c>
      <c r="C69" s="80" t="s">
        <v>176</v>
      </c>
      <c r="D69" s="80"/>
      <c r="E69" s="80"/>
      <c r="F69" s="80"/>
      <c r="G69" s="80"/>
      <c r="H69" s="80"/>
      <c r="I69" s="80"/>
      <c r="J69" s="81"/>
      <c r="K69" s="1"/>
    </row>
    <row r="70" spans="2:11" ht="6" customHeight="1" thickBot="1" x14ac:dyDescent="0.3">
      <c r="G70" s="28"/>
      <c r="H70" s="27"/>
    </row>
    <row r="71" spans="2:11" x14ac:dyDescent="0.25">
      <c r="B71" s="32"/>
      <c r="C71" s="84" t="s">
        <v>177</v>
      </c>
      <c r="D71" s="84"/>
      <c r="E71" s="84"/>
      <c r="F71" s="84"/>
      <c r="G71" s="84"/>
      <c r="H71" s="84"/>
      <c r="I71" s="84"/>
      <c r="J71" s="85"/>
    </row>
    <row r="72" spans="2:11" ht="15.75" thickBot="1" x14ac:dyDescent="0.3">
      <c r="B72" s="54" t="s">
        <v>168</v>
      </c>
      <c r="C72" s="90" t="s">
        <v>178</v>
      </c>
      <c r="D72" s="90"/>
      <c r="E72" s="90"/>
      <c r="F72" s="90"/>
      <c r="G72" s="90"/>
      <c r="H72" s="90"/>
      <c r="I72" s="90"/>
      <c r="J72" s="91"/>
    </row>
    <row r="73" spans="2:11" ht="6.75" customHeight="1" thickBot="1" x14ac:dyDescent="0.3"/>
    <row r="74" spans="2:11" ht="15.75" thickBot="1" x14ac:dyDescent="0.3">
      <c r="B74" s="66" t="s">
        <v>184</v>
      </c>
      <c r="C74" s="80" t="s">
        <v>185</v>
      </c>
      <c r="D74" s="80"/>
      <c r="E74" s="80"/>
      <c r="F74" s="80"/>
      <c r="G74" s="80"/>
      <c r="H74" s="80"/>
      <c r="I74" s="80"/>
      <c r="J74" s="81"/>
    </row>
  </sheetData>
  <mergeCells count="29">
    <mergeCell ref="B7:J7"/>
    <mergeCell ref="B8:J8"/>
    <mergeCell ref="C72:J72"/>
    <mergeCell ref="C71:J71"/>
    <mergeCell ref="C69:J69"/>
    <mergeCell ref="E23:E26"/>
    <mergeCell ref="F23:F26"/>
    <mergeCell ref="E27:E30"/>
    <mergeCell ref="E34:E37"/>
    <mergeCell ref="E38:E41"/>
    <mergeCell ref="F34:F37"/>
    <mergeCell ref="F38:F41"/>
    <mergeCell ref="F27:F30"/>
    <mergeCell ref="C67:J67"/>
    <mergeCell ref="C68:J68"/>
    <mergeCell ref="J39:K39"/>
    <mergeCell ref="C74:J74"/>
    <mergeCell ref="E10:H10"/>
    <mergeCell ref="E11:H11"/>
    <mergeCell ref="E12:H12"/>
    <mergeCell ref="C66:J66"/>
    <mergeCell ref="E56:E59"/>
    <mergeCell ref="E60:E63"/>
    <mergeCell ref="F45:F48"/>
    <mergeCell ref="F49:F52"/>
    <mergeCell ref="F56:F59"/>
    <mergeCell ref="F60:F63"/>
    <mergeCell ref="E45:E48"/>
    <mergeCell ref="E49:E52"/>
  </mergeCells>
  <conditionalFormatting sqref="F56:F63">
    <cfRule type="containsErrors" dxfId="0" priority="1">
      <formula>ISERROR(F56)</formula>
    </cfRule>
  </conditionalFormatting>
  <printOptions horizontalCentered="1" verticalCentered="1"/>
  <pageMargins left="0.70866141732283472" right="0.70866141732283472" top="0.15748031496062992" bottom="0.15748031496062992" header="0.31496062992125984" footer="0.31496062992125984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5:J39"/>
  <sheetViews>
    <sheetView zoomScaleNormal="100" workbookViewId="0">
      <selection activeCell="G22" sqref="G22"/>
    </sheetView>
  </sheetViews>
  <sheetFormatPr baseColWidth="10" defaultColWidth="11.42578125" defaultRowHeight="11.25" x14ac:dyDescent="0.2"/>
  <cols>
    <col min="1" max="1" width="2.7109375" style="1" customWidth="1"/>
    <col min="2" max="2" width="3.5703125" style="1" customWidth="1"/>
    <col min="3" max="3" width="13.42578125" style="1" customWidth="1"/>
    <col min="4" max="10" width="10.7109375" style="1" customWidth="1"/>
    <col min="11" max="16384" width="11.42578125" style="1"/>
  </cols>
  <sheetData>
    <row r="5" spans="2:10" x14ac:dyDescent="0.2">
      <c r="B5" s="1">
        <v>1</v>
      </c>
      <c r="C5" s="1" t="s">
        <v>92</v>
      </c>
      <c r="D5" s="1" t="s">
        <v>93</v>
      </c>
      <c r="E5" s="1" t="s">
        <v>94</v>
      </c>
      <c r="F5" s="1" t="s">
        <v>95</v>
      </c>
      <c r="G5" s="1" t="s">
        <v>96</v>
      </c>
      <c r="H5" s="1" t="s">
        <v>97</v>
      </c>
      <c r="I5" s="1" t="s">
        <v>98</v>
      </c>
      <c r="J5" s="1" t="s">
        <v>99</v>
      </c>
    </row>
    <row r="6" spans="2:10" x14ac:dyDescent="0.2">
      <c r="B6" s="1">
        <v>2</v>
      </c>
      <c r="C6" s="1" t="s">
        <v>100</v>
      </c>
      <c r="D6" s="1" t="s">
        <v>101</v>
      </c>
      <c r="E6" s="1" t="s">
        <v>102</v>
      </c>
      <c r="F6" s="1" t="s">
        <v>95</v>
      </c>
      <c r="G6" s="1" t="s">
        <v>96</v>
      </c>
      <c r="H6" s="1" t="s">
        <v>97</v>
      </c>
      <c r="I6" s="1" t="s">
        <v>98</v>
      </c>
      <c r="J6" s="1" t="s">
        <v>99</v>
      </c>
    </row>
    <row r="7" spans="2:10" x14ac:dyDescent="0.2">
      <c r="B7" s="1">
        <v>3</v>
      </c>
      <c r="C7" s="1" t="s">
        <v>103</v>
      </c>
      <c r="D7" s="1" t="s">
        <v>104</v>
      </c>
      <c r="E7" s="1" t="s">
        <v>105</v>
      </c>
      <c r="F7" s="1" t="s">
        <v>95</v>
      </c>
      <c r="G7" s="1" t="s">
        <v>96</v>
      </c>
      <c r="H7" s="1" t="s">
        <v>106</v>
      </c>
      <c r="I7" s="1" t="s">
        <v>107</v>
      </c>
      <c r="J7" s="1" t="s">
        <v>99</v>
      </c>
    </row>
    <row r="8" spans="2:10" ht="12" thickBot="1" x14ac:dyDescent="0.25">
      <c r="B8" s="1">
        <v>4</v>
      </c>
      <c r="C8" s="1" t="s">
        <v>108</v>
      </c>
      <c r="D8" s="1" t="s">
        <v>109</v>
      </c>
      <c r="E8" s="1" t="s">
        <v>110</v>
      </c>
      <c r="F8" s="1" t="s">
        <v>95</v>
      </c>
      <c r="G8" s="1" t="s">
        <v>96</v>
      </c>
      <c r="H8" s="1" t="s">
        <v>106</v>
      </c>
      <c r="I8" s="1" t="s">
        <v>107</v>
      </c>
      <c r="J8" s="1" t="s">
        <v>99</v>
      </c>
    </row>
    <row r="9" spans="2:10" ht="12" thickBot="1" x14ac:dyDescent="0.25">
      <c r="B9" s="46">
        <v>1</v>
      </c>
    </row>
    <row r="11" spans="2:10" x14ac:dyDescent="0.2">
      <c r="C11" s="2"/>
    </row>
    <row r="12" spans="2:10" x14ac:dyDescent="0.2">
      <c r="C12" s="2"/>
    </row>
    <row r="13" spans="2:10" x14ac:dyDescent="0.2">
      <c r="C13" s="2"/>
    </row>
    <row r="14" spans="2:10" x14ac:dyDescent="0.2">
      <c r="C14" s="2"/>
    </row>
    <row r="19" spans="2:5" ht="12" x14ac:dyDescent="0.2">
      <c r="B19" s="1">
        <v>1</v>
      </c>
      <c r="C19" s="27" t="s">
        <v>126</v>
      </c>
      <c r="D19" s="27" t="s">
        <v>118</v>
      </c>
    </row>
    <row r="20" spans="2:5" ht="12" x14ac:dyDescent="0.2">
      <c r="B20" s="1">
        <v>2</v>
      </c>
      <c r="C20" s="27"/>
      <c r="D20" s="27" t="s">
        <v>132</v>
      </c>
    </row>
    <row r="21" spans="2:5" ht="12" x14ac:dyDescent="0.2">
      <c r="B21" s="1">
        <v>3</v>
      </c>
      <c r="C21" s="27"/>
      <c r="D21" s="27" t="s">
        <v>128</v>
      </c>
    </row>
    <row r="22" spans="2:5" ht="12" x14ac:dyDescent="0.2">
      <c r="B22" s="1">
        <v>4</v>
      </c>
      <c r="C22" s="27"/>
      <c r="D22" s="27" t="s">
        <v>131</v>
      </c>
    </row>
    <row r="23" spans="2:5" ht="12" x14ac:dyDescent="0.2">
      <c r="B23" s="1">
        <v>5</v>
      </c>
      <c r="C23" s="27"/>
      <c r="D23" s="27" t="s">
        <v>130</v>
      </c>
    </row>
    <row r="24" spans="2:5" ht="12" x14ac:dyDescent="0.2">
      <c r="B24" s="1">
        <v>6</v>
      </c>
      <c r="C24" s="27"/>
      <c r="D24" s="27" t="s">
        <v>180</v>
      </c>
    </row>
    <row r="25" spans="2:5" ht="12" x14ac:dyDescent="0.2">
      <c r="B25" s="1">
        <v>7</v>
      </c>
      <c r="C25" s="27"/>
      <c r="D25" s="27" t="s">
        <v>127</v>
      </c>
    </row>
    <row r="26" spans="2:5" ht="12" x14ac:dyDescent="0.2">
      <c r="B26" s="1">
        <v>8</v>
      </c>
      <c r="C26" s="27"/>
      <c r="D26" s="27" t="s">
        <v>129</v>
      </c>
    </row>
    <row r="27" spans="2:5" ht="12.75" thickBot="1" x14ac:dyDescent="0.25">
      <c r="B27" s="1">
        <v>9</v>
      </c>
      <c r="D27" s="27" t="s">
        <v>133</v>
      </c>
    </row>
    <row r="28" spans="2:5" ht="12" thickBot="1" x14ac:dyDescent="0.25">
      <c r="B28" s="46">
        <v>1</v>
      </c>
    </row>
    <row r="29" spans="2:5" x14ac:dyDescent="0.2">
      <c r="C29" s="1" t="s">
        <v>134</v>
      </c>
      <c r="D29" s="2">
        <v>1</v>
      </c>
      <c r="E29" s="1">
        <v>200</v>
      </c>
    </row>
    <row r="30" spans="2:5" x14ac:dyDescent="0.2">
      <c r="D30" s="2">
        <v>2</v>
      </c>
      <c r="E30" s="1">
        <v>500</v>
      </c>
    </row>
    <row r="31" spans="2:5" x14ac:dyDescent="0.2">
      <c r="D31" s="2">
        <v>3</v>
      </c>
    </row>
    <row r="32" spans="2:5" x14ac:dyDescent="0.2">
      <c r="D32" s="2">
        <v>4</v>
      </c>
    </row>
    <row r="33" spans="4:4" x14ac:dyDescent="0.2">
      <c r="D33" s="2"/>
    </row>
    <row r="34" spans="4:4" x14ac:dyDescent="0.2">
      <c r="D34" s="2">
        <v>1</v>
      </c>
    </row>
    <row r="35" spans="4:4" x14ac:dyDescent="0.2">
      <c r="D35" s="2"/>
    </row>
    <row r="36" spans="4:4" x14ac:dyDescent="0.2">
      <c r="D36" s="2">
        <v>1</v>
      </c>
    </row>
    <row r="37" spans="4:4" x14ac:dyDescent="0.2">
      <c r="D37" s="2">
        <v>2</v>
      </c>
    </row>
    <row r="38" spans="4:4" x14ac:dyDescent="0.2">
      <c r="D38" s="2">
        <v>3</v>
      </c>
    </row>
    <row r="39" spans="4:4" x14ac:dyDescent="0.2">
      <c r="D39" s="2">
        <v>4</v>
      </c>
    </row>
  </sheetData>
  <sortState xmlns:xlrd2="http://schemas.microsoft.com/office/spreadsheetml/2017/richdata2" ref="D20:D26">
    <sortCondition ref="D20"/>
  </sortState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2:K17"/>
  <sheetViews>
    <sheetView zoomScaleNormal="100" workbookViewId="0">
      <selection activeCell="D35" sqref="D35"/>
    </sheetView>
  </sheetViews>
  <sheetFormatPr baseColWidth="10" defaultColWidth="11.42578125" defaultRowHeight="12.75" x14ac:dyDescent="0.2"/>
  <cols>
    <col min="1" max="1" width="4.28515625" style="9" customWidth="1"/>
    <col min="2" max="2" width="22.42578125" style="9" customWidth="1"/>
    <col min="3" max="7" width="11.42578125" style="9"/>
    <col min="8" max="8" width="4.85546875" style="9" customWidth="1"/>
    <col min="9" max="10" width="11.42578125" style="9"/>
    <col min="11" max="11" width="21.28515625" style="9" customWidth="1"/>
    <col min="12" max="16384" width="11.42578125" style="9"/>
  </cols>
  <sheetData>
    <row r="2" spans="2:11" ht="18.75" customHeight="1" x14ac:dyDescent="0.2">
      <c r="B2" s="45" t="s">
        <v>116</v>
      </c>
    </row>
    <row r="3" spans="2:11" ht="18" customHeight="1" x14ac:dyDescent="0.2">
      <c r="B3" s="9" t="s">
        <v>120</v>
      </c>
      <c r="C3" s="100"/>
      <c r="D3" s="100"/>
      <c r="E3" s="100"/>
      <c r="F3" s="100"/>
      <c r="G3" s="100"/>
      <c r="J3" s="101" t="s">
        <v>111</v>
      </c>
      <c r="K3" s="102"/>
    </row>
    <row r="4" spans="2:11" ht="18" customHeight="1" x14ac:dyDescent="0.2">
      <c r="B4" s="9" t="s">
        <v>117</v>
      </c>
      <c r="C4" s="100"/>
      <c r="D4" s="100"/>
      <c r="E4" s="100"/>
      <c r="F4" s="100"/>
      <c r="G4" s="100"/>
      <c r="J4" s="103"/>
      <c r="K4" s="104"/>
    </row>
    <row r="5" spans="2:11" ht="18" customHeight="1" x14ac:dyDescent="0.2">
      <c r="B5" s="9" t="s">
        <v>119</v>
      </c>
      <c r="J5" s="105" t="s">
        <v>112</v>
      </c>
      <c r="K5" s="106"/>
    </row>
    <row r="6" spans="2:11" ht="18" customHeight="1" x14ac:dyDescent="0.2">
      <c r="J6" s="98" t="s">
        <v>113</v>
      </c>
      <c r="K6" s="99"/>
    </row>
    <row r="7" spans="2:11" ht="18" customHeight="1" x14ac:dyDescent="0.2">
      <c r="B7" s="45" t="s">
        <v>122</v>
      </c>
      <c r="J7" s="98" t="s">
        <v>114</v>
      </c>
      <c r="K7" s="99"/>
    </row>
    <row r="8" spans="2:11" ht="18" customHeight="1" x14ac:dyDescent="0.2">
      <c r="B8" s="9" t="s">
        <v>121</v>
      </c>
      <c r="J8" s="98" t="s">
        <v>115</v>
      </c>
      <c r="K8" s="99"/>
    </row>
    <row r="9" spans="2:11" ht="18" customHeight="1" x14ac:dyDescent="0.2">
      <c r="B9" s="9" t="s">
        <v>123</v>
      </c>
    </row>
    <row r="10" spans="2:11" ht="18" customHeight="1" x14ac:dyDescent="0.2">
      <c r="B10" s="9" t="s">
        <v>124</v>
      </c>
    </row>
    <row r="11" spans="2:11" ht="18" customHeight="1" x14ac:dyDescent="0.2">
      <c r="B11" s="9" t="s">
        <v>125</v>
      </c>
      <c r="C11" s="9" t="s">
        <v>127</v>
      </c>
    </row>
    <row r="12" spans="2:11" ht="18" customHeight="1" x14ac:dyDescent="0.2"/>
    <row r="13" spans="2:11" ht="18" customHeight="1" x14ac:dyDescent="0.2"/>
    <row r="14" spans="2:11" ht="18" customHeight="1" x14ac:dyDescent="0.2"/>
    <row r="15" spans="2:11" ht="18" customHeight="1" x14ac:dyDescent="0.2"/>
    <row r="16" spans="2:11" ht="18" customHeight="1" x14ac:dyDescent="0.2"/>
    <row r="17" ht="18" customHeight="1" x14ac:dyDescent="0.2"/>
  </sheetData>
  <mergeCells count="7">
    <mergeCell ref="J7:K7"/>
    <mergeCell ref="J8:K8"/>
    <mergeCell ref="C3:G3"/>
    <mergeCell ref="C4:G4"/>
    <mergeCell ref="J3:K4"/>
    <mergeCell ref="J5:K5"/>
    <mergeCell ref="J6:K6"/>
  </mergeCells>
  <dataValidations count="1">
    <dataValidation type="list" allowBlank="1" showInputMessage="1" showErrorMessage="1" sqref="C11" xr:uid="{00000000-0002-0000-0500-000000000000}">
      <formula1>RESEAU</formula1>
    </dataValidation>
  </dataValidations>
  <pageMargins left="0.7" right="0.7" top="0.75" bottom="0.75" header="0.3" footer="0.3"/>
  <pageSetup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4" name="Drop Down 7">
              <controlPr defaultSize="0" autoLine="0" autoPict="0">
                <anchor moveWithCells="1">
                  <from>
                    <xdr:col>1</xdr:col>
                    <xdr:colOff>1485900</xdr:colOff>
                    <xdr:row>8</xdr:row>
                    <xdr:rowOff>219075</xdr:rowOff>
                  </from>
                  <to>
                    <xdr:col>3</xdr:col>
                    <xdr:colOff>0</xdr:colOff>
                    <xdr:row>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CHAMPS RELAIS</vt:lpstr>
      <vt:lpstr>DONNNEES PROJET</vt:lpstr>
      <vt:lpstr>REGLAGE</vt:lpstr>
      <vt:lpstr>RAPPORT</vt:lpstr>
      <vt:lpstr>CHAMPS DATA</vt:lpstr>
      <vt:lpstr>Feuil5</vt:lpstr>
      <vt:lpstr>RESEAU</vt:lpstr>
    </vt:vector>
  </TitlesOfParts>
  <Company>Huygens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Huygens Stéphane</dc:creator>
  <cp:lastModifiedBy>vhf</cp:lastModifiedBy>
  <cp:lastPrinted>2023-07-24T06:59:03Z</cp:lastPrinted>
  <dcterms:created xsi:type="dcterms:W3CDTF">2012-06-14T18:52:36Z</dcterms:created>
  <dcterms:modified xsi:type="dcterms:W3CDTF">2023-07-24T15:53:10Z</dcterms:modified>
</cp:coreProperties>
</file>